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28455" windowHeight="11955" activeTab="3"/>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24519"/>
</workbook>
</file>

<file path=xl/calcChain.xml><?xml version="1.0" encoding="utf-8"?>
<calcChain xmlns="http://schemas.openxmlformats.org/spreadsheetml/2006/main">
  <c r="P252" i="14"/>
  <c r="O252"/>
  <c r="N252"/>
  <c r="M252"/>
  <c r="L252"/>
  <c r="K252"/>
  <c r="J252"/>
  <c r="I252"/>
  <c r="H252"/>
  <c r="G252"/>
  <c r="P248"/>
  <c r="O248"/>
  <c r="N248"/>
  <c r="M248"/>
  <c r="L248"/>
  <c r="K248"/>
  <c r="J248"/>
  <c r="I248"/>
  <c r="H248"/>
  <c r="G248"/>
  <c r="P244"/>
  <c r="O244"/>
  <c r="O243" s="1"/>
  <c r="N244"/>
  <c r="M244"/>
  <c r="M243" s="1"/>
  <c r="L244"/>
  <c r="L243" s="1"/>
  <c r="K244"/>
  <c r="J244"/>
  <c r="I244"/>
  <c r="I243" s="1"/>
  <c r="H244"/>
  <c r="H243" s="1"/>
  <c r="G244"/>
  <c r="G243" s="1"/>
  <c r="P243"/>
  <c r="N243"/>
  <c r="K243"/>
  <c r="J243"/>
  <c r="P239"/>
  <c r="O239"/>
  <c r="N239"/>
  <c r="M239"/>
  <c r="L239"/>
  <c r="L222" s="1"/>
  <c r="K239"/>
  <c r="J239"/>
  <c r="I239"/>
  <c r="H239"/>
  <c r="G239"/>
  <c r="P235"/>
  <c r="O235"/>
  <c r="N235"/>
  <c r="M235"/>
  <c r="L235"/>
  <c r="K235"/>
  <c r="J235"/>
  <c r="I235"/>
  <c r="H235"/>
  <c r="G235"/>
  <c r="P231"/>
  <c r="O231"/>
  <c r="N231"/>
  <c r="M231"/>
  <c r="L231"/>
  <c r="K231"/>
  <c r="J231"/>
  <c r="I231"/>
  <c r="H231"/>
  <c r="G231"/>
  <c r="P227"/>
  <c r="O227"/>
  <c r="N227"/>
  <c r="M227"/>
  <c r="L227"/>
  <c r="K227"/>
  <c r="K222" s="1"/>
  <c r="J227"/>
  <c r="I227"/>
  <c r="H227"/>
  <c r="G227"/>
  <c r="P223"/>
  <c r="P222"/>
  <c r="O223"/>
  <c r="N223"/>
  <c r="N222" s="1"/>
  <c r="M223"/>
  <c r="M222"/>
  <c r="L223"/>
  <c r="K223"/>
  <c r="J223"/>
  <c r="J222" s="1"/>
  <c r="I223"/>
  <c r="I222" s="1"/>
  <c r="H223"/>
  <c r="G223"/>
  <c r="O222"/>
  <c r="H222"/>
  <c r="G222"/>
  <c r="P218"/>
  <c r="O218"/>
  <c r="N218"/>
  <c r="N213" s="1"/>
  <c r="M218"/>
  <c r="M213" s="1"/>
  <c r="L218"/>
  <c r="K218"/>
  <c r="J218"/>
  <c r="I218"/>
  <c r="H218"/>
  <c r="G218"/>
  <c r="P214"/>
  <c r="O214"/>
  <c r="N214"/>
  <c r="M214"/>
  <c r="L214"/>
  <c r="K214"/>
  <c r="J214"/>
  <c r="J213" s="1"/>
  <c r="I214"/>
  <c r="I213" s="1"/>
  <c r="H214"/>
  <c r="H213" s="1"/>
  <c r="G214"/>
  <c r="G213" s="1"/>
  <c r="P213"/>
  <c r="O213"/>
  <c r="L213"/>
  <c r="K213"/>
  <c r="P209"/>
  <c r="O209"/>
  <c r="N209"/>
  <c r="M209"/>
  <c r="L209"/>
  <c r="K209"/>
  <c r="J209"/>
  <c r="I209"/>
  <c r="H209"/>
  <c r="G209"/>
  <c r="P205"/>
  <c r="O205"/>
  <c r="N205"/>
  <c r="M205"/>
  <c r="L205"/>
  <c r="K205"/>
  <c r="J205"/>
  <c r="I205"/>
  <c r="H205"/>
  <c r="G205"/>
  <c r="P201"/>
  <c r="O201"/>
  <c r="N201"/>
  <c r="M201"/>
  <c r="L201"/>
  <c r="K201"/>
  <c r="J201"/>
  <c r="I201"/>
  <c r="H201"/>
  <c r="G201"/>
  <c r="P197"/>
  <c r="O197"/>
  <c r="N197"/>
  <c r="M197"/>
  <c r="L197"/>
  <c r="K197"/>
  <c r="J197"/>
  <c r="I197"/>
  <c r="H197"/>
  <c r="G197"/>
  <c r="P193"/>
  <c r="O193"/>
  <c r="N193"/>
  <c r="M193"/>
  <c r="L193"/>
  <c r="L188" s="1"/>
  <c r="K193"/>
  <c r="K188" s="1"/>
  <c r="J193"/>
  <c r="J188" s="1"/>
  <c r="I193"/>
  <c r="H193"/>
  <c r="H188" s="1"/>
  <c r="G193"/>
  <c r="G188" s="1"/>
  <c r="P189"/>
  <c r="P188" s="1"/>
  <c r="O189"/>
  <c r="O188" s="1"/>
  <c r="N189"/>
  <c r="N188" s="1"/>
  <c r="M189"/>
  <c r="L189"/>
  <c r="K189"/>
  <c r="J189"/>
  <c r="I189"/>
  <c r="H189"/>
  <c r="G189"/>
  <c r="M188"/>
  <c r="I188"/>
  <c r="P184"/>
  <c r="O184"/>
  <c r="N184"/>
  <c r="M184"/>
  <c r="L184"/>
  <c r="K184"/>
  <c r="J184"/>
  <c r="I184"/>
  <c r="H184"/>
  <c r="G184"/>
  <c r="P180"/>
  <c r="O180"/>
  <c r="N180"/>
  <c r="M180"/>
  <c r="M175" s="1"/>
  <c r="M174" s="1"/>
  <c r="L180"/>
  <c r="L175" s="1"/>
  <c r="K180"/>
  <c r="J180"/>
  <c r="I180"/>
  <c r="H180"/>
  <c r="G180"/>
  <c r="P176"/>
  <c r="O176"/>
  <c r="O175" s="1"/>
  <c r="O174" s="1"/>
  <c r="N176"/>
  <c r="M176"/>
  <c r="L176"/>
  <c r="K176"/>
  <c r="J176"/>
  <c r="I176"/>
  <c r="I175" s="1"/>
  <c r="I174" s="1"/>
  <c r="H176"/>
  <c r="G176"/>
  <c r="G175" s="1"/>
  <c r="P175"/>
  <c r="N175"/>
  <c r="N174" s="1"/>
  <c r="K175"/>
  <c r="J175"/>
  <c r="J174" s="1"/>
  <c r="H175"/>
  <c r="P170"/>
  <c r="O170"/>
  <c r="N170"/>
  <c r="M170"/>
  <c r="L170"/>
  <c r="K170"/>
  <c r="J170"/>
  <c r="I170"/>
  <c r="H170"/>
  <c r="G170"/>
  <c r="P166"/>
  <c r="O166"/>
  <c r="N166"/>
  <c r="N161" s="1"/>
  <c r="M166"/>
  <c r="M161" s="1"/>
  <c r="L166"/>
  <c r="K166"/>
  <c r="J166"/>
  <c r="I166"/>
  <c r="H166"/>
  <c r="G166"/>
  <c r="P162"/>
  <c r="O162"/>
  <c r="N162"/>
  <c r="M162"/>
  <c r="L162"/>
  <c r="K162"/>
  <c r="J162"/>
  <c r="J161" s="1"/>
  <c r="I162"/>
  <c r="I161" s="1"/>
  <c r="H162"/>
  <c r="H161" s="1"/>
  <c r="G162"/>
  <c r="G161" s="1"/>
  <c r="P161"/>
  <c r="O161"/>
  <c r="L161"/>
  <c r="K161"/>
  <c r="P157"/>
  <c r="P140" s="1"/>
  <c r="O157"/>
  <c r="N157"/>
  <c r="M157"/>
  <c r="L157"/>
  <c r="K157"/>
  <c r="J157"/>
  <c r="I157"/>
  <c r="H157"/>
  <c r="G157"/>
  <c r="P153"/>
  <c r="O153"/>
  <c r="N153"/>
  <c r="M153"/>
  <c r="L153"/>
  <c r="K153"/>
  <c r="J153"/>
  <c r="I153"/>
  <c r="H153"/>
  <c r="G153"/>
  <c r="P149"/>
  <c r="O149"/>
  <c r="N149"/>
  <c r="M149"/>
  <c r="L149"/>
  <c r="K149"/>
  <c r="J149"/>
  <c r="I149"/>
  <c r="H149"/>
  <c r="G149"/>
  <c r="P145"/>
  <c r="O145"/>
  <c r="N145"/>
  <c r="N140" s="1"/>
  <c r="M145"/>
  <c r="L145"/>
  <c r="K145"/>
  <c r="J145"/>
  <c r="I145"/>
  <c r="H145"/>
  <c r="G145"/>
  <c r="P141"/>
  <c r="O141"/>
  <c r="O140"/>
  <c r="N141"/>
  <c r="M141"/>
  <c r="M140"/>
  <c r="L141"/>
  <c r="L140" s="1"/>
  <c r="K141"/>
  <c r="K140"/>
  <c r="J141"/>
  <c r="J140" s="1"/>
  <c r="I141"/>
  <c r="I140" s="1"/>
  <c r="H141"/>
  <c r="G141"/>
  <c r="G140" s="1"/>
  <c r="H140"/>
  <c r="P136"/>
  <c r="O136"/>
  <c r="N136"/>
  <c r="N131" s="1"/>
  <c r="M136"/>
  <c r="M131" s="1"/>
  <c r="L136"/>
  <c r="K136"/>
  <c r="J136"/>
  <c r="I136"/>
  <c r="H136"/>
  <c r="G136"/>
  <c r="P132"/>
  <c r="O132"/>
  <c r="N132"/>
  <c r="M132"/>
  <c r="L132"/>
  <c r="L131" s="1"/>
  <c r="K132"/>
  <c r="K131" s="1"/>
  <c r="J132"/>
  <c r="I132"/>
  <c r="H132"/>
  <c r="G132"/>
  <c r="P131"/>
  <c r="O131"/>
  <c r="J131"/>
  <c r="I131"/>
  <c r="H131"/>
  <c r="G131"/>
  <c r="P127"/>
  <c r="O127"/>
  <c r="N127"/>
  <c r="M127"/>
  <c r="L127"/>
  <c r="K127"/>
  <c r="J127"/>
  <c r="I127"/>
  <c r="H127"/>
  <c r="G127"/>
  <c r="P123"/>
  <c r="O123"/>
  <c r="N123"/>
  <c r="M123"/>
  <c r="L123"/>
  <c r="K123"/>
  <c r="J123"/>
  <c r="I123"/>
  <c r="H123"/>
  <c r="G123"/>
  <c r="P119"/>
  <c r="O119"/>
  <c r="N119"/>
  <c r="M119"/>
  <c r="L119"/>
  <c r="K119"/>
  <c r="J119"/>
  <c r="I119"/>
  <c r="H119"/>
  <c r="G119"/>
  <c r="P115"/>
  <c r="O115"/>
  <c r="N115"/>
  <c r="M115"/>
  <c r="L115"/>
  <c r="K115"/>
  <c r="J115"/>
  <c r="I115"/>
  <c r="H115"/>
  <c r="G115"/>
  <c r="P111"/>
  <c r="P106" s="1"/>
  <c r="O111"/>
  <c r="O106" s="1"/>
  <c r="N111"/>
  <c r="M111"/>
  <c r="L111"/>
  <c r="L106" s="1"/>
  <c r="K111"/>
  <c r="K106" s="1"/>
  <c r="J111"/>
  <c r="I111"/>
  <c r="H111"/>
  <c r="G111"/>
  <c r="P107"/>
  <c r="O107"/>
  <c r="N107"/>
  <c r="N106" s="1"/>
  <c r="M107"/>
  <c r="L107"/>
  <c r="K107"/>
  <c r="J107"/>
  <c r="J106" s="1"/>
  <c r="I107"/>
  <c r="I106" s="1"/>
  <c r="H107"/>
  <c r="G107"/>
  <c r="G106" s="1"/>
  <c r="M106"/>
  <c r="H106"/>
  <c r="P102"/>
  <c r="O102"/>
  <c r="N102"/>
  <c r="M102"/>
  <c r="L102"/>
  <c r="K102"/>
  <c r="J102"/>
  <c r="I102"/>
  <c r="H102"/>
  <c r="G102"/>
  <c r="P98"/>
  <c r="P93" s="1"/>
  <c r="P92" s="1"/>
  <c r="O98"/>
  <c r="O93" s="1"/>
  <c r="O92" s="1"/>
  <c r="N98"/>
  <c r="M98"/>
  <c r="L98"/>
  <c r="K98"/>
  <c r="J98"/>
  <c r="I98"/>
  <c r="H98"/>
  <c r="H93" s="1"/>
  <c r="H92" s="1"/>
  <c r="G98"/>
  <c r="P94"/>
  <c r="O94"/>
  <c r="N94"/>
  <c r="N93" s="1"/>
  <c r="N92" s="1"/>
  <c r="M94"/>
  <c r="L94"/>
  <c r="L93" s="1"/>
  <c r="K94"/>
  <c r="J94"/>
  <c r="J93" s="1"/>
  <c r="J92" s="1"/>
  <c r="I94"/>
  <c r="I93" s="1"/>
  <c r="H94"/>
  <c r="G94"/>
  <c r="M93"/>
  <c r="M92" s="1"/>
  <c r="K93"/>
  <c r="K92" s="1"/>
  <c r="G93"/>
  <c r="P88"/>
  <c r="O88"/>
  <c r="N88"/>
  <c r="M88"/>
  <c r="L88"/>
  <c r="K88"/>
  <c r="J88"/>
  <c r="I88"/>
  <c r="H88"/>
  <c r="G88"/>
  <c r="P84"/>
  <c r="O84"/>
  <c r="N84"/>
  <c r="M84"/>
  <c r="L84"/>
  <c r="K84"/>
  <c r="J84"/>
  <c r="I84"/>
  <c r="H84"/>
  <c r="G84"/>
  <c r="P80"/>
  <c r="P79" s="1"/>
  <c r="O80"/>
  <c r="N80"/>
  <c r="M80"/>
  <c r="M79" s="1"/>
  <c r="L80"/>
  <c r="L79" s="1"/>
  <c r="K80"/>
  <c r="J80"/>
  <c r="I80"/>
  <c r="I79" s="1"/>
  <c r="H80"/>
  <c r="H79" s="1"/>
  <c r="G80"/>
  <c r="O79"/>
  <c r="N79"/>
  <c r="K79"/>
  <c r="J79"/>
  <c r="G79"/>
  <c r="P75"/>
  <c r="O75"/>
  <c r="N75"/>
  <c r="M75"/>
  <c r="L75"/>
  <c r="K75"/>
  <c r="K58" s="1"/>
  <c r="J75"/>
  <c r="J58" s="1"/>
  <c r="I75"/>
  <c r="H75"/>
  <c r="G75"/>
  <c r="P71"/>
  <c r="O71"/>
  <c r="N71"/>
  <c r="M71"/>
  <c r="L71"/>
  <c r="K71"/>
  <c r="J71"/>
  <c r="I71"/>
  <c r="H71"/>
  <c r="G71"/>
  <c r="P67"/>
  <c r="O67"/>
  <c r="N67"/>
  <c r="M67"/>
  <c r="L67"/>
  <c r="K67"/>
  <c r="J67"/>
  <c r="I67"/>
  <c r="H67"/>
  <c r="G67"/>
  <c r="P63"/>
  <c r="O63"/>
  <c r="N63"/>
  <c r="M63"/>
  <c r="L63"/>
  <c r="K63"/>
  <c r="J63"/>
  <c r="I63"/>
  <c r="H63"/>
  <c r="G63"/>
  <c r="G58" s="1"/>
  <c r="P59"/>
  <c r="P58" s="1"/>
  <c r="O59"/>
  <c r="O58" s="1"/>
  <c r="N59"/>
  <c r="M59"/>
  <c r="M58" s="1"/>
  <c r="L59"/>
  <c r="L58" s="1"/>
  <c r="K59"/>
  <c r="J59"/>
  <c r="I59"/>
  <c r="I58" s="1"/>
  <c r="H59"/>
  <c r="G59"/>
  <c r="N58"/>
  <c r="H58"/>
  <c r="P54"/>
  <c r="O54"/>
  <c r="N54"/>
  <c r="M54"/>
  <c r="L54"/>
  <c r="K54"/>
  <c r="J54"/>
  <c r="I54"/>
  <c r="H54"/>
  <c r="G54"/>
  <c r="P50"/>
  <c r="P49" s="1"/>
  <c r="O50"/>
  <c r="O49" s="1"/>
  <c r="N50"/>
  <c r="M50"/>
  <c r="L50"/>
  <c r="L49" s="1"/>
  <c r="K50"/>
  <c r="K49" s="1"/>
  <c r="J50"/>
  <c r="J49" s="1"/>
  <c r="I50"/>
  <c r="H50"/>
  <c r="H49" s="1"/>
  <c r="G50"/>
  <c r="G49" s="1"/>
  <c r="N49"/>
  <c r="M49"/>
  <c r="I49"/>
  <c r="P45"/>
  <c r="O45"/>
  <c r="N45"/>
  <c r="M45"/>
  <c r="L45"/>
  <c r="K45"/>
  <c r="J45"/>
  <c r="I45"/>
  <c r="H45"/>
  <c r="G45"/>
  <c r="P41"/>
  <c r="O41"/>
  <c r="N41"/>
  <c r="M41"/>
  <c r="L41"/>
  <c r="K41"/>
  <c r="J41"/>
  <c r="I41"/>
  <c r="H41"/>
  <c r="G41"/>
  <c r="P37"/>
  <c r="O37"/>
  <c r="N37"/>
  <c r="M37"/>
  <c r="L37"/>
  <c r="K37"/>
  <c r="J37"/>
  <c r="I37"/>
  <c r="H37"/>
  <c r="G37"/>
  <c r="P33"/>
  <c r="O33"/>
  <c r="N33"/>
  <c r="M33"/>
  <c r="L33"/>
  <c r="K33"/>
  <c r="J33"/>
  <c r="I33"/>
  <c r="H33"/>
  <c r="G33"/>
  <c r="G24" s="1"/>
  <c r="P29"/>
  <c r="O29"/>
  <c r="N29"/>
  <c r="M29"/>
  <c r="M24" s="1"/>
  <c r="L29"/>
  <c r="K29"/>
  <c r="J29"/>
  <c r="I29"/>
  <c r="H29"/>
  <c r="G29"/>
  <c r="P25"/>
  <c r="P24" s="1"/>
  <c r="O25"/>
  <c r="N25"/>
  <c r="M25"/>
  <c r="L25"/>
  <c r="L24" s="1"/>
  <c r="K25"/>
  <c r="K24" s="1"/>
  <c r="J25"/>
  <c r="I25"/>
  <c r="I24" s="1"/>
  <c r="H25"/>
  <c r="G25"/>
  <c r="O24"/>
  <c r="N24"/>
  <c r="J24"/>
  <c r="H24"/>
  <c r="P20"/>
  <c r="O20"/>
  <c r="O11" s="1"/>
  <c r="O10" s="1"/>
  <c r="N20"/>
  <c r="M20"/>
  <c r="L20"/>
  <c r="K20"/>
  <c r="J20"/>
  <c r="I20"/>
  <c r="H20"/>
  <c r="G20"/>
  <c r="P16"/>
  <c r="O16"/>
  <c r="N16"/>
  <c r="M16"/>
  <c r="M11" s="1"/>
  <c r="L16"/>
  <c r="K16"/>
  <c r="J16"/>
  <c r="I16"/>
  <c r="H16"/>
  <c r="G16"/>
  <c r="P12"/>
  <c r="O12"/>
  <c r="N12"/>
  <c r="N11"/>
  <c r="N10" s="1"/>
  <c r="M12"/>
  <c r="L12"/>
  <c r="L11"/>
  <c r="K12"/>
  <c r="K11" s="1"/>
  <c r="J12"/>
  <c r="I12"/>
  <c r="I11" s="1"/>
  <c r="I10" s="1"/>
  <c r="H12"/>
  <c r="G12"/>
  <c r="G11" s="1"/>
  <c r="G10" s="1"/>
  <c r="P11"/>
  <c r="J11"/>
  <c r="H11"/>
  <c r="P252" i="13"/>
  <c r="O252"/>
  <c r="N252"/>
  <c r="M252"/>
  <c r="L252"/>
  <c r="K252"/>
  <c r="J252"/>
  <c r="I252"/>
  <c r="H252"/>
  <c r="G252"/>
  <c r="P248"/>
  <c r="O248"/>
  <c r="N248"/>
  <c r="M248"/>
  <c r="L248"/>
  <c r="K248"/>
  <c r="J248"/>
  <c r="I248"/>
  <c r="H248"/>
  <c r="G248"/>
  <c r="P244"/>
  <c r="P243" s="1"/>
  <c r="O244"/>
  <c r="O243" s="1"/>
  <c r="N244"/>
  <c r="N243" s="1"/>
  <c r="M244"/>
  <c r="L244"/>
  <c r="L243"/>
  <c r="K244"/>
  <c r="J244"/>
  <c r="I244"/>
  <c r="H244"/>
  <c r="G244"/>
  <c r="M243"/>
  <c r="K243"/>
  <c r="J243"/>
  <c r="I243"/>
  <c r="H243"/>
  <c r="G243"/>
  <c r="P239"/>
  <c r="O239"/>
  <c r="N239"/>
  <c r="M239"/>
  <c r="L239"/>
  <c r="K239"/>
  <c r="J239"/>
  <c r="I239"/>
  <c r="H239"/>
  <c r="H222" s="1"/>
  <c r="G239"/>
  <c r="G222" s="1"/>
  <c r="P235"/>
  <c r="O235"/>
  <c r="N235"/>
  <c r="M235"/>
  <c r="L235"/>
  <c r="K235"/>
  <c r="J235"/>
  <c r="I235"/>
  <c r="H235"/>
  <c r="G235"/>
  <c r="P231"/>
  <c r="O231"/>
  <c r="N231"/>
  <c r="M231"/>
  <c r="L231"/>
  <c r="L222" s="1"/>
  <c r="K231"/>
  <c r="K222" s="1"/>
  <c r="J231"/>
  <c r="I231"/>
  <c r="H231"/>
  <c r="G231"/>
  <c r="P227"/>
  <c r="O227"/>
  <c r="N227"/>
  <c r="M227"/>
  <c r="L227"/>
  <c r="K227"/>
  <c r="J227"/>
  <c r="I227"/>
  <c r="H227"/>
  <c r="G227"/>
  <c r="P223"/>
  <c r="P222" s="1"/>
  <c r="O223"/>
  <c r="O222" s="1"/>
  <c r="N223"/>
  <c r="M223"/>
  <c r="L223"/>
  <c r="K223"/>
  <c r="J223"/>
  <c r="I223"/>
  <c r="I222" s="1"/>
  <c r="H223"/>
  <c r="G223"/>
  <c r="N222"/>
  <c r="M222"/>
  <c r="J222"/>
  <c r="P218"/>
  <c r="P213"/>
  <c r="O218"/>
  <c r="N218"/>
  <c r="M218"/>
  <c r="L218"/>
  <c r="K218"/>
  <c r="J218"/>
  <c r="I218"/>
  <c r="H218"/>
  <c r="G218"/>
  <c r="P214"/>
  <c r="O214"/>
  <c r="N214"/>
  <c r="N213" s="1"/>
  <c r="M214"/>
  <c r="M213" s="1"/>
  <c r="L214"/>
  <c r="L213" s="1"/>
  <c r="K214"/>
  <c r="J214"/>
  <c r="J213" s="1"/>
  <c r="I214"/>
  <c r="I213" s="1"/>
  <c r="H214"/>
  <c r="H213" s="1"/>
  <c r="G214"/>
  <c r="O213"/>
  <c r="K213"/>
  <c r="G213"/>
  <c r="P209"/>
  <c r="O209"/>
  <c r="N209"/>
  <c r="M209"/>
  <c r="L209"/>
  <c r="K209"/>
  <c r="J209"/>
  <c r="I209"/>
  <c r="H209"/>
  <c r="G209"/>
  <c r="P205"/>
  <c r="O205"/>
  <c r="N205"/>
  <c r="M205"/>
  <c r="L205"/>
  <c r="K205"/>
  <c r="J205"/>
  <c r="I205"/>
  <c r="H205"/>
  <c r="G205"/>
  <c r="P201"/>
  <c r="O201"/>
  <c r="N201"/>
  <c r="M201"/>
  <c r="L201"/>
  <c r="K201"/>
  <c r="J201"/>
  <c r="I201"/>
  <c r="H201"/>
  <c r="G201"/>
  <c r="P197"/>
  <c r="O197"/>
  <c r="N197"/>
  <c r="M197"/>
  <c r="L197"/>
  <c r="L188"/>
  <c r="K197"/>
  <c r="J197"/>
  <c r="I197"/>
  <c r="I188" s="1"/>
  <c r="H197"/>
  <c r="H188" s="1"/>
  <c r="G197"/>
  <c r="P193"/>
  <c r="O193"/>
  <c r="O188" s="1"/>
  <c r="N193"/>
  <c r="M193"/>
  <c r="L193"/>
  <c r="K193"/>
  <c r="K188" s="1"/>
  <c r="J193"/>
  <c r="I193"/>
  <c r="H193"/>
  <c r="G193"/>
  <c r="G188" s="1"/>
  <c r="P189"/>
  <c r="O189"/>
  <c r="N189"/>
  <c r="N188"/>
  <c r="M189"/>
  <c r="M188" s="1"/>
  <c r="L189"/>
  <c r="K189"/>
  <c r="J189"/>
  <c r="I189"/>
  <c r="H189"/>
  <c r="G189"/>
  <c r="P188"/>
  <c r="J188"/>
  <c r="P184"/>
  <c r="O184"/>
  <c r="N184"/>
  <c r="M184"/>
  <c r="L184"/>
  <c r="K184"/>
  <c r="J184"/>
  <c r="I184"/>
  <c r="H184"/>
  <c r="G184"/>
  <c r="P180"/>
  <c r="O180"/>
  <c r="N180"/>
  <c r="M180"/>
  <c r="L180"/>
  <c r="L175" s="1"/>
  <c r="L174" s="1"/>
  <c r="K180"/>
  <c r="K175" s="1"/>
  <c r="J180"/>
  <c r="I180"/>
  <c r="H180"/>
  <c r="H175" s="1"/>
  <c r="H174" s="1"/>
  <c r="G180"/>
  <c r="G175" s="1"/>
  <c r="P176"/>
  <c r="P175" s="1"/>
  <c r="O176"/>
  <c r="N176"/>
  <c r="N175" s="1"/>
  <c r="N174" s="1"/>
  <c r="M176"/>
  <c r="L176"/>
  <c r="K176"/>
  <c r="J176"/>
  <c r="J175" s="1"/>
  <c r="J174" s="1"/>
  <c r="I176"/>
  <c r="H176"/>
  <c r="G176"/>
  <c r="O175"/>
  <c r="O174" s="1"/>
  <c r="M175"/>
  <c r="I175"/>
  <c r="P170"/>
  <c r="O170"/>
  <c r="N170"/>
  <c r="M170"/>
  <c r="L170"/>
  <c r="K170"/>
  <c r="J170"/>
  <c r="I170"/>
  <c r="H170"/>
  <c r="G170"/>
  <c r="P166"/>
  <c r="O166"/>
  <c r="N166"/>
  <c r="M166"/>
  <c r="L166"/>
  <c r="K166"/>
  <c r="J166"/>
  <c r="I166"/>
  <c r="I161" s="1"/>
  <c r="H166"/>
  <c r="G166"/>
  <c r="P162"/>
  <c r="P161" s="1"/>
  <c r="O162"/>
  <c r="O161" s="1"/>
  <c r="N162"/>
  <c r="N161" s="1"/>
  <c r="M162"/>
  <c r="M161" s="1"/>
  <c r="L162"/>
  <c r="K162"/>
  <c r="K161" s="1"/>
  <c r="J162"/>
  <c r="J161" s="1"/>
  <c r="I162"/>
  <c r="H162"/>
  <c r="H161" s="1"/>
  <c r="G162"/>
  <c r="G161" s="1"/>
  <c r="L161"/>
  <c r="P157"/>
  <c r="O157"/>
  <c r="N157"/>
  <c r="M157"/>
  <c r="M140" s="1"/>
  <c r="L157"/>
  <c r="K157"/>
  <c r="J157"/>
  <c r="I157"/>
  <c r="H157"/>
  <c r="G157"/>
  <c r="P153"/>
  <c r="O153"/>
  <c r="N153"/>
  <c r="M153"/>
  <c r="L153"/>
  <c r="K153"/>
  <c r="J153"/>
  <c r="I153"/>
  <c r="H153"/>
  <c r="G153"/>
  <c r="P149"/>
  <c r="O149"/>
  <c r="N149"/>
  <c r="M149"/>
  <c r="L149"/>
  <c r="K149"/>
  <c r="J149"/>
  <c r="I149"/>
  <c r="H149"/>
  <c r="G149"/>
  <c r="P145"/>
  <c r="O145"/>
  <c r="N145"/>
  <c r="M145"/>
  <c r="L145"/>
  <c r="K145"/>
  <c r="K140" s="1"/>
  <c r="J145"/>
  <c r="I145"/>
  <c r="H145"/>
  <c r="G145"/>
  <c r="P141"/>
  <c r="P140" s="1"/>
  <c r="O141"/>
  <c r="O140"/>
  <c r="N141"/>
  <c r="N140" s="1"/>
  <c r="M141"/>
  <c r="L141"/>
  <c r="K141"/>
  <c r="J141"/>
  <c r="J140" s="1"/>
  <c r="I141"/>
  <c r="I140" s="1"/>
  <c r="H141"/>
  <c r="H140" s="1"/>
  <c r="G141"/>
  <c r="L140"/>
  <c r="G140"/>
  <c r="P136"/>
  <c r="O136"/>
  <c r="N136"/>
  <c r="M136"/>
  <c r="L136"/>
  <c r="K136"/>
  <c r="J136"/>
  <c r="I136"/>
  <c r="H136"/>
  <c r="G136"/>
  <c r="P132"/>
  <c r="O132"/>
  <c r="O131" s="1"/>
  <c r="N132"/>
  <c r="N131" s="1"/>
  <c r="M132"/>
  <c r="L132"/>
  <c r="K132"/>
  <c r="K131" s="1"/>
  <c r="J132"/>
  <c r="J131" s="1"/>
  <c r="I132"/>
  <c r="H132"/>
  <c r="G132"/>
  <c r="G131" s="1"/>
  <c r="P131"/>
  <c r="M131"/>
  <c r="L131"/>
  <c r="I131"/>
  <c r="H131"/>
  <c r="P127"/>
  <c r="O127"/>
  <c r="N127"/>
  <c r="M127"/>
  <c r="L127"/>
  <c r="K127"/>
  <c r="J127"/>
  <c r="I127"/>
  <c r="H127"/>
  <c r="G127"/>
  <c r="P123"/>
  <c r="O123"/>
  <c r="N123"/>
  <c r="M123"/>
  <c r="L123"/>
  <c r="K123"/>
  <c r="J123"/>
  <c r="I123"/>
  <c r="H123"/>
  <c r="G123"/>
  <c r="P119"/>
  <c r="O119"/>
  <c r="N119"/>
  <c r="M119"/>
  <c r="L119"/>
  <c r="K119"/>
  <c r="J119"/>
  <c r="I119"/>
  <c r="H119"/>
  <c r="G119"/>
  <c r="P115"/>
  <c r="O115"/>
  <c r="N115"/>
  <c r="M115"/>
  <c r="L115"/>
  <c r="K115"/>
  <c r="J115"/>
  <c r="I115"/>
  <c r="H115"/>
  <c r="H106" s="1"/>
  <c r="G115"/>
  <c r="P111"/>
  <c r="O111"/>
  <c r="O106" s="1"/>
  <c r="N111"/>
  <c r="N106" s="1"/>
  <c r="M111"/>
  <c r="L111"/>
  <c r="K111"/>
  <c r="J111"/>
  <c r="I111"/>
  <c r="H111"/>
  <c r="G111"/>
  <c r="P107"/>
  <c r="O107"/>
  <c r="N107"/>
  <c r="M107"/>
  <c r="L107"/>
  <c r="K107"/>
  <c r="K106" s="1"/>
  <c r="J107"/>
  <c r="J106" s="1"/>
  <c r="I107"/>
  <c r="I106" s="1"/>
  <c r="H107"/>
  <c r="G107"/>
  <c r="P106"/>
  <c r="M106"/>
  <c r="L106"/>
  <c r="G106"/>
  <c r="P102"/>
  <c r="O102"/>
  <c r="N102"/>
  <c r="M102"/>
  <c r="L102"/>
  <c r="K102"/>
  <c r="J102"/>
  <c r="J93"/>
  <c r="I102"/>
  <c r="H102"/>
  <c r="G102"/>
  <c r="P98"/>
  <c r="P93" s="1"/>
  <c r="O98"/>
  <c r="N98"/>
  <c r="M98"/>
  <c r="L98"/>
  <c r="K98"/>
  <c r="J98"/>
  <c r="I98"/>
  <c r="I93" s="1"/>
  <c r="H98"/>
  <c r="G98"/>
  <c r="P94"/>
  <c r="O94"/>
  <c r="O93" s="1"/>
  <c r="N94"/>
  <c r="N93" s="1"/>
  <c r="M94"/>
  <c r="L94"/>
  <c r="L93"/>
  <c r="L92" s="1"/>
  <c r="K94"/>
  <c r="K93" s="1"/>
  <c r="J94"/>
  <c r="I94"/>
  <c r="H94"/>
  <c r="G94"/>
  <c r="G93" s="1"/>
  <c r="M93"/>
  <c r="M92" s="1"/>
  <c r="H93"/>
  <c r="P88"/>
  <c r="O88"/>
  <c r="N88"/>
  <c r="M88"/>
  <c r="L88"/>
  <c r="K88"/>
  <c r="J88"/>
  <c r="I88"/>
  <c r="H88"/>
  <c r="G88"/>
  <c r="P84"/>
  <c r="P79" s="1"/>
  <c r="O84"/>
  <c r="O79" s="1"/>
  <c r="N84"/>
  <c r="M84"/>
  <c r="L84"/>
  <c r="L79" s="1"/>
  <c r="K84"/>
  <c r="J84"/>
  <c r="I84"/>
  <c r="H84"/>
  <c r="G84"/>
  <c r="P80"/>
  <c r="O80"/>
  <c r="N80"/>
  <c r="N79" s="1"/>
  <c r="M80"/>
  <c r="L80"/>
  <c r="K80"/>
  <c r="K79"/>
  <c r="J80"/>
  <c r="J79" s="1"/>
  <c r="I80"/>
  <c r="I79" s="1"/>
  <c r="H80"/>
  <c r="G80"/>
  <c r="G79" s="1"/>
  <c r="M79"/>
  <c r="H79"/>
  <c r="P75"/>
  <c r="O75"/>
  <c r="N75"/>
  <c r="M75"/>
  <c r="L75"/>
  <c r="K75"/>
  <c r="K58" s="1"/>
  <c r="J75"/>
  <c r="I75"/>
  <c r="H75"/>
  <c r="G75"/>
  <c r="P71"/>
  <c r="O71"/>
  <c r="N71"/>
  <c r="M71"/>
  <c r="L71"/>
  <c r="K71"/>
  <c r="J71"/>
  <c r="I71"/>
  <c r="H71"/>
  <c r="G71"/>
  <c r="P67"/>
  <c r="O67"/>
  <c r="N67"/>
  <c r="M67"/>
  <c r="L67"/>
  <c r="K67"/>
  <c r="J67"/>
  <c r="I67"/>
  <c r="H67"/>
  <c r="G67"/>
  <c r="P63"/>
  <c r="O63"/>
  <c r="N63"/>
  <c r="M63"/>
  <c r="L63"/>
  <c r="K63"/>
  <c r="J63"/>
  <c r="I63"/>
  <c r="H63"/>
  <c r="G63"/>
  <c r="P59"/>
  <c r="O59"/>
  <c r="O58" s="1"/>
  <c r="N59"/>
  <c r="N58" s="1"/>
  <c r="M59"/>
  <c r="M58" s="1"/>
  <c r="L59"/>
  <c r="L58" s="1"/>
  <c r="K59"/>
  <c r="J59"/>
  <c r="J58" s="1"/>
  <c r="I59"/>
  <c r="H59"/>
  <c r="G59"/>
  <c r="G58" s="1"/>
  <c r="P58"/>
  <c r="I58"/>
  <c r="H58"/>
  <c r="P54"/>
  <c r="O54"/>
  <c r="O49" s="1"/>
  <c r="N54"/>
  <c r="N49" s="1"/>
  <c r="M54"/>
  <c r="L54"/>
  <c r="K54"/>
  <c r="J54"/>
  <c r="I54"/>
  <c r="H54"/>
  <c r="G54"/>
  <c r="P50"/>
  <c r="O50"/>
  <c r="N50"/>
  <c r="M50"/>
  <c r="M49" s="1"/>
  <c r="L50"/>
  <c r="L49" s="1"/>
  <c r="K50"/>
  <c r="J50"/>
  <c r="J49" s="1"/>
  <c r="I50"/>
  <c r="I49" s="1"/>
  <c r="H50"/>
  <c r="H49" s="1"/>
  <c r="G50"/>
  <c r="P49"/>
  <c r="K49"/>
  <c r="G49"/>
  <c r="P45"/>
  <c r="O45"/>
  <c r="N45"/>
  <c r="M45"/>
  <c r="L45"/>
  <c r="K45"/>
  <c r="J45"/>
  <c r="I45"/>
  <c r="H45"/>
  <c r="G45"/>
  <c r="P41"/>
  <c r="O41"/>
  <c r="N41"/>
  <c r="M41"/>
  <c r="L41"/>
  <c r="K41"/>
  <c r="J41"/>
  <c r="I41"/>
  <c r="H41"/>
  <c r="G41"/>
  <c r="P37"/>
  <c r="O37"/>
  <c r="N37"/>
  <c r="M37"/>
  <c r="L37"/>
  <c r="K37"/>
  <c r="J37"/>
  <c r="I37"/>
  <c r="H37"/>
  <c r="G37"/>
  <c r="P33"/>
  <c r="O33"/>
  <c r="N33"/>
  <c r="M33"/>
  <c r="L33"/>
  <c r="K33"/>
  <c r="J33"/>
  <c r="I33"/>
  <c r="H33"/>
  <c r="G33"/>
  <c r="P29"/>
  <c r="O29"/>
  <c r="N29"/>
  <c r="M29"/>
  <c r="M24" s="1"/>
  <c r="L29"/>
  <c r="K29"/>
  <c r="J29"/>
  <c r="I29"/>
  <c r="H29"/>
  <c r="G29"/>
  <c r="P25"/>
  <c r="P24" s="1"/>
  <c r="O25"/>
  <c r="O24" s="1"/>
  <c r="N25"/>
  <c r="M25"/>
  <c r="L25"/>
  <c r="L24" s="1"/>
  <c r="K25"/>
  <c r="K24" s="1"/>
  <c r="J25"/>
  <c r="J24" s="1"/>
  <c r="I25"/>
  <c r="H25"/>
  <c r="H24" s="1"/>
  <c r="G25"/>
  <c r="G24" s="1"/>
  <c r="N24"/>
  <c r="I24"/>
  <c r="P20"/>
  <c r="O20"/>
  <c r="N20"/>
  <c r="M20"/>
  <c r="L20"/>
  <c r="K20"/>
  <c r="K11" s="1"/>
  <c r="J20"/>
  <c r="J11" s="1"/>
  <c r="I20"/>
  <c r="H20"/>
  <c r="G20"/>
  <c r="P16"/>
  <c r="P11" s="1"/>
  <c r="O16"/>
  <c r="N16"/>
  <c r="M16"/>
  <c r="L16"/>
  <c r="K16"/>
  <c r="J16"/>
  <c r="I16"/>
  <c r="H16"/>
  <c r="G16"/>
  <c r="P12"/>
  <c r="O12"/>
  <c r="N12"/>
  <c r="N11" s="1"/>
  <c r="M12"/>
  <c r="M11" s="1"/>
  <c r="M10" s="1"/>
  <c r="L12"/>
  <c r="L11"/>
  <c r="K12"/>
  <c r="J12"/>
  <c r="I12"/>
  <c r="H12"/>
  <c r="H11" s="1"/>
  <c r="H10" s="1"/>
  <c r="G12"/>
  <c r="G11" s="1"/>
  <c r="O11"/>
  <c r="O10" s="1"/>
  <c r="I11"/>
  <c r="E190" i="12"/>
  <c r="E185" s="1"/>
  <c r="E144"/>
  <c r="E130"/>
  <c r="E129" s="1"/>
  <c r="E53" i="8" s="1"/>
  <c r="E52" s="1"/>
  <c r="E83" i="12"/>
  <c r="E69"/>
  <c r="E62"/>
  <c r="N163" i="11"/>
  <c r="I163"/>
  <c r="E163"/>
  <c r="D163"/>
  <c r="N162"/>
  <c r="I162"/>
  <c r="E162"/>
  <c r="D162"/>
  <c r="N161"/>
  <c r="I161"/>
  <c r="E161"/>
  <c r="D161"/>
  <c r="N160"/>
  <c r="I160"/>
  <c r="E160"/>
  <c r="D160"/>
  <c r="N159"/>
  <c r="I159"/>
  <c r="E159"/>
  <c r="D159"/>
  <c r="N158"/>
  <c r="I158"/>
  <c r="E158"/>
  <c r="D158"/>
  <c r="N157"/>
  <c r="I157"/>
  <c r="E157"/>
  <c r="D157"/>
  <c r="N156"/>
  <c r="I156"/>
  <c r="E156"/>
  <c r="D156"/>
  <c r="N155"/>
  <c r="I155"/>
  <c r="E155"/>
  <c r="D155"/>
  <c r="N154"/>
  <c r="I154"/>
  <c r="E154"/>
  <c r="D154"/>
  <c r="N153"/>
  <c r="I153"/>
  <c r="E153"/>
  <c r="D153"/>
  <c r="N152"/>
  <c r="I152"/>
  <c r="E152"/>
  <c r="D152"/>
  <c r="N151"/>
  <c r="I151"/>
  <c r="E151"/>
  <c r="D151"/>
  <c r="N150"/>
  <c r="I150"/>
  <c r="E150"/>
  <c r="D150"/>
  <c r="N149"/>
  <c r="I149"/>
  <c r="E149"/>
  <c r="D149"/>
  <c r="N148"/>
  <c r="I148"/>
  <c r="E148"/>
  <c r="D148"/>
  <c r="N147"/>
  <c r="I147"/>
  <c r="E147"/>
  <c r="D147"/>
  <c r="N146"/>
  <c r="I146"/>
  <c r="E146"/>
  <c r="D146"/>
  <c r="N145"/>
  <c r="I145"/>
  <c r="E145"/>
  <c r="D145"/>
  <c r="N144"/>
  <c r="I144"/>
  <c r="E144"/>
  <c r="D144"/>
  <c r="Q142"/>
  <c r="P142"/>
  <c r="O142"/>
  <c r="M142"/>
  <c r="L142"/>
  <c r="K142"/>
  <c r="J142"/>
  <c r="H142"/>
  <c r="G142"/>
  <c r="F142"/>
  <c r="E142" s="1"/>
  <c r="Q141"/>
  <c r="Q139" s="1"/>
  <c r="P141"/>
  <c r="O141"/>
  <c r="O139" s="1"/>
  <c r="M141"/>
  <c r="M139" s="1"/>
  <c r="L141"/>
  <c r="K141"/>
  <c r="J141"/>
  <c r="H141"/>
  <c r="H139" s="1"/>
  <c r="G141"/>
  <c r="F141"/>
  <c r="F139" s="1"/>
  <c r="Q140"/>
  <c r="P140"/>
  <c r="N140" s="1"/>
  <c r="O140"/>
  <c r="M140"/>
  <c r="L140"/>
  <c r="L139" s="1"/>
  <c r="K140"/>
  <c r="J140"/>
  <c r="J139" s="1"/>
  <c r="H140"/>
  <c r="G140"/>
  <c r="E140" s="1"/>
  <c r="F140"/>
  <c r="P139"/>
  <c r="K139"/>
  <c r="G139"/>
  <c r="D139"/>
  <c r="Q138"/>
  <c r="P138"/>
  <c r="O138"/>
  <c r="M138"/>
  <c r="M136" s="1"/>
  <c r="L138"/>
  <c r="K138"/>
  <c r="J138"/>
  <c r="H138"/>
  <c r="H136" s="1"/>
  <c r="G138"/>
  <c r="F138"/>
  <c r="Q137"/>
  <c r="P137"/>
  <c r="P136" s="1"/>
  <c r="O137"/>
  <c r="N137"/>
  <c r="M137"/>
  <c r="L137"/>
  <c r="K137"/>
  <c r="K136" s="1"/>
  <c r="J137"/>
  <c r="J136" s="1"/>
  <c r="H137"/>
  <c r="G137"/>
  <c r="F137"/>
  <c r="F136" s="1"/>
  <c r="E136" s="1"/>
  <c r="Q136"/>
  <c r="O136"/>
  <c r="L136"/>
  <c r="G136"/>
  <c r="D136"/>
  <c r="Q135"/>
  <c r="P135"/>
  <c r="O135"/>
  <c r="M135"/>
  <c r="L135"/>
  <c r="K135"/>
  <c r="J135"/>
  <c r="H135"/>
  <c r="G135"/>
  <c r="F135"/>
  <c r="Q134"/>
  <c r="P134"/>
  <c r="N134"/>
  <c r="O134"/>
  <c r="M134"/>
  <c r="L134"/>
  <c r="K134"/>
  <c r="J134"/>
  <c r="H134"/>
  <c r="G134"/>
  <c r="F134"/>
  <c r="Q133"/>
  <c r="P133"/>
  <c r="O133"/>
  <c r="N133"/>
  <c r="M133"/>
  <c r="L133"/>
  <c r="K133"/>
  <c r="J133"/>
  <c r="H133"/>
  <c r="G133"/>
  <c r="F133"/>
  <c r="E133" s="1"/>
  <c r="Q132"/>
  <c r="P132"/>
  <c r="O132"/>
  <c r="M132"/>
  <c r="L132"/>
  <c r="K132"/>
  <c r="J132"/>
  <c r="I132"/>
  <c r="H132"/>
  <c r="G132"/>
  <c r="F132"/>
  <c r="Q131"/>
  <c r="P131"/>
  <c r="O131"/>
  <c r="M131"/>
  <c r="L131"/>
  <c r="L130" s="1"/>
  <c r="K131"/>
  <c r="J131"/>
  <c r="J130" s="1"/>
  <c r="H131"/>
  <c r="H130" s="1"/>
  <c r="G131"/>
  <c r="F131"/>
  <c r="F130" s="1"/>
  <c r="Q130"/>
  <c r="P130"/>
  <c r="O130"/>
  <c r="N130" s="1"/>
  <c r="M130"/>
  <c r="K130"/>
  <c r="G130"/>
  <c r="D130"/>
  <c r="Q129"/>
  <c r="P129"/>
  <c r="P128" s="1"/>
  <c r="O129"/>
  <c r="M129"/>
  <c r="L129"/>
  <c r="K129"/>
  <c r="J129"/>
  <c r="H129"/>
  <c r="H128" s="1"/>
  <c r="G129"/>
  <c r="F129"/>
  <c r="E129" s="1"/>
  <c r="Q128"/>
  <c r="O128"/>
  <c r="N128" s="1"/>
  <c r="M128"/>
  <c r="L128"/>
  <c r="K128"/>
  <c r="I128" s="1"/>
  <c r="J128"/>
  <c r="G128"/>
  <c r="D128"/>
  <c r="Q127"/>
  <c r="P127"/>
  <c r="O127"/>
  <c r="N127"/>
  <c r="M127"/>
  <c r="L127"/>
  <c r="K127"/>
  <c r="J127"/>
  <c r="H127"/>
  <c r="E127" s="1"/>
  <c r="G127"/>
  <c r="F127"/>
  <c r="Q126"/>
  <c r="P126"/>
  <c r="O126"/>
  <c r="N126"/>
  <c r="M126"/>
  <c r="L126"/>
  <c r="K126"/>
  <c r="J126"/>
  <c r="H126"/>
  <c r="G126"/>
  <c r="F126"/>
  <c r="Q125"/>
  <c r="P125"/>
  <c r="O125"/>
  <c r="M125"/>
  <c r="L125"/>
  <c r="K125"/>
  <c r="I125" s="1"/>
  <c r="J125"/>
  <c r="H125"/>
  <c r="G125"/>
  <c r="F125"/>
  <c r="Q124"/>
  <c r="P124"/>
  <c r="O124"/>
  <c r="N124" s="1"/>
  <c r="M124"/>
  <c r="L124"/>
  <c r="K124"/>
  <c r="J124"/>
  <c r="H124"/>
  <c r="G124"/>
  <c r="F124"/>
  <c r="Q123"/>
  <c r="P123"/>
  <c r="O123"/>
  <c r="N123" s="1"/>
  <c r="M123"/>
  <c r="L123"/>
  <c r="K123"/>
  <c r="J123"/>
  <c r="H123"/>
  <c r="G123"/>
  <c r="F123"/>
  <c r="E123" s="1"/>
  <c r="Q122"/>
  <c r="P122"/>
  <c r="P121" s="1"/>
  <c r="O122"/>
  <c r="N122" s="1"/>
  <c r="M122"/>
  <c r="L122"/>
  <c r="L121"/>
  <c r="K122"/>
  <c r="J122"/>
  <c r="J121" s="1"/>
  <c r="H122"/>
  <c r="G122"/>
  <c r="G121" s="1"/>
  <c r="F122"/>
  <c r="F121" s="1"/>
  <c r="Q121"/>
  <c r="M121"/>
  <c r="H121"/>
  <c r="D121"/>
  <c r="Q120"/>
  <c r="P120"/>
  <c r="O120"/>
  <c r="M120"/>
  <c r="L120"/>
  <c r="I120" s="1"/>
  <c r="K120"/>
  <c r="J120"/>
  <c r="H120"/>
  <c r="G120"/>
  <c r="F120"/>
  <c r="Q119"/>
  <c r="Q117" s="1"/>
  <c r="P119"/>
  <c r="P117" s="1"/>
  <c r="O119"/>
  <c r="M119"/>
  <c r="L119"/>
  <c r="L117" s="1"/>
  <c r="K119"/>
  <c r="K117" s="1"/>
  <c r="J119"/>
  <c r="H119"/>
  <c r="G119"/>
  <c r="F119"/>
  <c r="Q118"/>
  <c r="P118"/>
  <c r="O118"/>
  <c r="M118"/>
  <c r="M117" s="1"/>
  <c r="M116" s="1"/>
  <c r="M164" s="1"/>
  <c r="L118"/>
  <c r="K118"/>
  <c r="J118"/>
  <c r="J117"/>
  <c r="J116" s="1"/>
  <c r="J164" s="1"/>
  <c r="H118"/>
  <c r="G118"/>
  <c r="G117" s="1"/>
  <c r="G116" s="1"/>
  <c r="G164" s="1"/>
  <c r="F118"/>
  <c r="F117" s="1"/>
  <c r="O117"/>
  <c r="H117"/>
  <c r="D117"/>
  <c r="D116"/>
  <c r="N115"/>
  <c r="D115" s="1"/>
  <c r="I115"/>
  <c r="E115"/>
  <c r="N114"/>
  <c r="D114" s="1"/>
  <c r="I114"/>
  <c r="E114"/>
  <c r="N113"/>
  <c r="D113" s="1"/>
  <c r="I113"/>
  <c r="E113"/>
  <c r="N112"/>
  <c r="D112" s="1"/>
  <c r="I112"/>
  <c r="E112"/>
  <c r="N111"/>
  <c r="D111" s="1"/>
  <c r="I111"/>
  <c r="E111"/>
  <c r="N110"/>
  <c r="D110" s="1"/>
  <c r="I110"/>
  <c r="E110"/>
  <c r="N109"/>
  <c r="D109" s="1"/>
  <c r="I109"/>
  <c r="E109"/>
  <c r="N108"/>
  <c r="D108" s="1"/>
  <c r="I108"/>
  <c r="E108"/>
  <c r="N107"/>
  <c r="D107" s="1"/>
  <c r="I107"/>
  <c r="E107"/>
  <c r="N106"/>
  <c r="D106" s="1"/>
  <c r="I106"/>
  <c r="E106"/>
  <c r="N105"/>
  <c r="D105" s="1"/>
  <c r="I105"/>
  <c r="E105"/>
  <c r="N104"/>
  <c r="D104" s="1"/>
  <c r="I104"/>
  <c r="E104"/>
  <c r="N103"/>
  <c r="D103" s="1"/>
  <c r="I103"/>
  <c r="E103"/>
  <c r="N102"/>
  <c r="D102" s="1"/>
  <c r="I102"/>
  <c r="E102"/>
  <c r="N101"/>
  <c r="D101" s="1"/>
  <c r="I101"/>
  <c r="E101"/>
  <c r="N100"/>
  <c r="D100" s="1"/>
  <c r="I100"/>
  <c r="E100"/>
  <c r="N99"/>
  <c r="D99" s="1"/>
  <c r="I99"/>
  <c r="E99"/>
  <c r="N98"/>
  <c r="D98" s="1"/>
  <c r="I98"/>
  <c r="E98"/>
  <c r="N97"/>
  <c r="D97" s="1"/>
  <c r="I97"/>
  <c r="E97"/>
  <c r="N96"/>
  <c r="D96" s="1"/>
  <c r="I96"/>
  <c r="E96"/>
  <c r="N95"/>
  <c r="D95" s="1"/>
  <c r="I95"/>
  <c r="E95"/>
  <c r="Q93"/>
  <c r="P93"/>
  <c r="O93"/>
  <c r="M93"/>
  <c r="L93"/>
  <c r="I93" s="1"/>
  <c r="K93"/>
  <c r="J93"/>
  <c r="H93"/>
  <c r="E93" s="1"/>
  <c r="G93"/>
  <c r="F93"/>
  <c r="Q92"/>
  <c r="P92"/>
  <c r="O92"/>
  <c r="N92"/>
  <c r="M92"/>
  <c r="L92"/>
  <c r="K92"/>
  <c r="K90" s="1"/>
  <c r="J92"/>
  <c r="J90" s="1"/>
  <c r="I90" s="1"/>
  <c r="H92"/>
  <c r="E92" s="1"/>
  <c r="G92"/>
  <c r="F92"/>
  <c r="Q91"/>
  <c r="P91"/>
  <c r="O91"/>
  <c r="M91"/>
  <c r="L91"/>
  <c r="I91" s="1"/>
  <c r="K91"/>
  <c r="J91"/>
  <c r="H91"/>
  <c r="G91"/>
  <c r="G90"/>
  <c r="F91"/>
  <c r="F90" s="1"/>
  <c r="Q90"/>
  <c r="P90"/>
  <c r="O90"/>
  <c r="M90"/>
  <c r="L90"/>
  <c r="H90"/>
  <c r="D90"/>
  <c r="Q89"/>
  <c r="P89"/>
  <c r="O89"/>
  <c r="M89"/>
  <c r="L89"/>
  <c r="K89"/>
  <c r="J89"/>
  <c r="H89"/>
  <c r="G89"/>
  <c r="G87" s="1"/>
  <c r="F89"/>
  <c r="E89" s="1"/>
  <c r="Q88"/>
  <c r="Q87"/>
  <c r="P88"/>
  <c r="P87" s="1"/>
  <c r="N87" s="1"/>
  <c r="O88"/>
  <c r="N88" s="1"/>
  <c r="M88"/>
  <c r="M87"/>
  <c r="L88"/>
  <c r="K88"/>
  <c r="J88"/>
  <c r="J87" s="1"/>
  <c r="H88"/>
  <c r="H87" s="1"/>
  <c r="G88"/>
  <c r="F88"/>
  <c r="O87"/>
  <c r="K87"/>
  <c r="F87"/>
  <c r="D87"/>
  <c r="Q86"/>
  <c r="P86"/>
  <c r="O86"/>
  <c r="M86"/>
  <c r="L86"/>
  <c r="K86"/>
  <c r="J86"/>
  <c r="H86"/>
  <c r="G86"/>
  <c r="F86"/>
  <c r="Q85"/>
  <c r="P85"/>
  <c r="O85"/>
  <c r="M85"/>
  <c r="L85"/>
  <c r="I85" s="1"/>
  <c r="K85"/>
  <c r="J85"/>
  <c r="H85"/>
  <c r="G85"/>
  <c r="F85"/>
  <c r="Q84"/>
  <c r="P84"/>
  <c r="N84" s="1"/>
  <c r="O84"/>
  <c r="M84"/>
  <c r="L84"/>
  <c r="K84"/>
  <c r="J84"/>
  <c r="H84"/>
  <c r="G84"/>
  <c r="F84"/>
  <c r="Q83"/>
  <c r="P83"/>
  <c r="O83"/>
  <c r="M83"/>
  <c r="L83"/>
  <c r="K83"/>
  <c r="J83"/>
  <c r="I83" s="1"/>
  <c r="H83"/>
  <c r="G83"/>
  <c r="F83"/>
  <c r="Q82"/>
  <c r="Q81"/>
  <c r="P82"/>
  <c r="P81" s="1"/>
  <c r="O82"/>
  <c r="O81" s="1"/>
  <c r="M82"/>
  <c r="M81" s="1"/>
  <c r="M66" s="1"/>
  <c r="L82"/>
  <c r="K82"/>
  <c r="J82"/>
  <c r="J81" s="1"/>
  <c r="H82"/>
  <c r="H81" s="1"/>
  <c r="G82"/>
  <c r="F82"/>
  <c r="L81"/>
  <c r="K81"/>
  <c r="G81"/>
  <c r="F81"/>
  <c r="D81"/>
  <c r="Q80"/>
  <c r="P80"/>
  <c r="O80"/>
  <c r="M80"/>
  <c r="L80"/>
  <c r="K80"/>
  <c r="J80"/>
  <c r="I80" s="1"/>
  <c r="H80"/>
  <c r="G80"/>
  <c r="F80"/>
  <c r="Q79"/>
  <c r="P79"/>
  <c r="P78" s="1"/>
  <c r="O79"/>
  <c r="N79" s="1"/>
  <c r="M79"/>
  <c r="L79"/>
  <c r="K79"/>
  <c r="K78" s="1"/>
  <c r="J79"/>
  <c r="J78" s="1"/>
  <c r="J66" s="1"/>
  <c r="H79"/>
  <c r="G79"/>
  <c r="F79"/>
  <c r="F78" s="1"/>
  <c r="Q78"/>
  <c r="M78"/>
  <c r="L78"/>
  <c r="H78"/>
  <c r="G78"/>
  <c r="D78"/>
  <c r="Q77"/>
  <c r="P77"/>
  <c r="O77"/>
  <c r="M77"/>
  <c r="L77"/>
  <c r="K77"/>
  <c r="J77"/>
  <c r="H77"/>
  <c r="G77"/>
  <c r="F77"/>
  <c r="Q76"/>
  <c r="P76"/>
  <c r="O76"/>
  <c r="M76"/>
  <c r="L76"/>
  <c r="K76"/>
  <c r="J76"/>
  <c r="I76"/>
  <c r="H76"/>
  <c r="G76"/>
  <c r="F76"/>
  <c r="Q75"/>
  <c r="P75"/>
  <c r="O75"/>
  <c r="M75"/>
  <c r="L75"/>
  <c r="K75"/>
  <c r="J75"/>
  <c r="H75"/>
  <c r="G75"/>
  <c r="F75"/>
  <c r="Q74"/>
  <c r="P74"/>
  <c r="O74"/>
  <c r="M74"/>
  <c r="L74"/>
  <c r="K74"/>
  <c r="J74"/>
  <c r="H74"/>
  <c r="G74"/>
  <c r="F74"/>
  <c r="Q73"/>
  <c r="P73"/>
  <c r="O73"/>
  <c r="M73"/>
  <c r="L73"/>
  <c r="K73"/>
  <c r="J73"/>
  <c r="H73"/>
  <c r="H71" s="1"/>
  <c r="G73"/>
  <c r="G71" s="1"/>
  <c r="F73"/>
  <c r="Q72"/>
  <c r="P72"/>
  <c r="P71" s="1"/>
  <c r="P66" s="1"/>
  <c r="O72"/>
  <c r="N72" s="1"/>
  <c r="M72"/>
  <c r="L72"/>
  <c r="K72"/>
  <c r="K71" s="1"/>
  <c r="J72"/>
  <c r="J71"/>
  <c r="H72"/>
  <c r="G72"/>
  <c r="F72"/>
  <c r="Q71"/>
  <c r="M71"/>
  <c r="L71"/>
  <c r="F71"/>
  <c r="D71"/>
  <c r="Q70"/>
  <c r="P70"/>
  <c r="O70"/>
  <c r="M70"/>
  <c r="L70"/>
  <c r="K70"/>
  <c r="J70"/>
  <c r="H70"/>
  <c r="G70"/>
  <c r="F70"/>
  <c r="Q69"/>
  <c r="Q67" s="1"/>
  <c r="Q66" s="1"/>
  <c r="P69"/>
  <c r="N69" s="1"/>
  <c r="O69"/>
  <c r="M69"/>
  <c r="L69"/>
  <c r="K69"/>
  <c r="J69"/>
  <c r="H69"/>
  <c r="H67" s="1"/>
  <c r="G69"/>
  <c r="F69"/>
  <c r="Q68"/>
  <c r="P68"/>
  <c r="O68"/>
  <c r="O67" s="1"/>
  <c r="N67" s="1"/>
  <c r="M68"/>
  <c r="L68"/>
  <c r="L67" s="1"/>
  <c r="K68"/>
  <c r="K67" s="1"/>
  <c r="K66" s="1"/>
  <c r="J68"/>
  <c r="H68"/>
  <c r="G68"/>
  <c r="G67" s="1"/>
  <c r="F68"/>
  <c r="P67"/>
  <c r="M67"/>
  <c r="J67"/>
  <c r="D67"/>
  <c r="D66"/>
  <c r="N65"/>
  <c r="I65"/>
  <c r="E65"/>
  <c r="D65" s="1"/>
  <c r="N64"/>
  <c r="I64"/>
  <c r="E64"/>
  <c r="D64" s="1"/>
  <c r="N63"/>
  <c r="I63"/>
  <c r="E63"/>
  <c r="D63" s="1"/>
  <c r="Q62"/>
  <c r="P62"/>
  <c r="O62"/>
  <c r="M62"/>
  <c r="L62"/>
  <c r="K62"/>
  <c r="J62"/>
  <c r="H62"/>
  <c r="G62"/>
  <c r="F62"/>
  <c r="N61"/>
  <c r="I61"/>
  <c r="D61" s="1"/>
  <c r="E61"/>
  <c r="N60"/>
  <c r="I60"/>
  <c r="D60" s="1"/>
  <c r="E60"/>
  <c r="Q59"/>
  <c r="P59"/>
  <c r="O59"/>
  <c r="M59"/>
  <c r="L59"/>
  <c r="K59"/>
  <c r="J59"/>
  <c r="H59"/>
  <c r="G59"/>
  <c r="F59"/>
  <c r="E59" s="1"/>
  <c r="N58"/>
  <c r="I58"/>
  <c r="E58"/>
  <c r="D58" s="1"/>
  <c r="N57"/>
  <c r="I57"/>
  <c r="E57"/>
  <c r="D57" s="1"/>
  <c r="N56"/>
  <c r="I56"/>
  <c r="E56"/>
  <c r="D56" s="1"/>
  <c r="N55"/>
  <c r="I55"/>
  <c r="E55"/>
  <c r="D55" s="1"/>
  <c r="N54"/>
  <c r="I54"/>
  <c r="E54"/>
  <c r="D54" s="1"/>
  <c r="Q53"/>
  <c r="P53"/>
  <c r="N53"/>
  <c r="O53"/>
  <c r="M53"/>
  <c r="L53"/>
  <c r="K53"/>
  <c r="I53" s="1"/>
  <c r="J53"/>
  <c r="H53"/>
  <c r="G53"/>
  <c r="F53"/>
  <c r="N52"/>
  <c r="I52"/>
  <c r="E52"/>
  <c r="D52" s="1"/>
  <c r="N51"/>
  <c r="I51"/>
  <c r="E51"/>
  <c r="D51" s="1"/>
  <c r="Q50"/>
  <c r="P50"/>
  <c r="O50"/>
  <c r="M50"/>
  <c r="L50"/>
  <c r="K50"/>
  <c r="K38" s="1"/>
  <c r="J50"/>
  <c r="H50"/>
  <c r="G50"/>
  <c r="F50"/>
  <c r="F38"/>
  <c r="N49"/>
  <c r="I49"/>
  <c r="E49"/>
  <c r="D49"/>
  <c r="N48"/>
  <c r="I48"/>
  <c r="E48"/>
  <c r="D48"/>
  <c r="N47"/>
  <c r="I47"/>
  <c r="E47"/>
  <c r="D47"/>
  <c r="N46"/>
  <c r="I46"/>
  <c r="E46"/>
  <c r="D46"/>
  <c r="N45"/>
  <c r="I45"/>
  <c r="E45"/>
  <c r="D45"/>
  <c r="N44"/>
  <c r="I44"/>
  <c r="E44"/>
  <c r="D44"/>
  <c r="Q43"/>
  <c r="P43"/>
  <c r="O43"/>
  <c r="M43"/>
  <c r="M38" s="1"/>
  <c r="L43"/>
  <c r="K43"/>
  <c r="J43"/>
  <c r="H43"/>
  <c r="G43"/>
  <c r="F43"/>
  <c r="N42"/>
  <c r="I42"/>
  <c r="D42" s="1"/>
  <c r="E42"/>
  <c r="N41"/>
  <c r="I41"/>
  <c r="D41" s="1"/>
  <c r="E41"/>
  <c r="N40"/>
  <c r="I40"/>
  <c r="D40" s="1"/>
  <c r="E40"/>
  <c r="Q39"/>
  <c r="Q38" s="1"/>
  <c r="P39"/>
  <c r="P38" s="1"/>
  <c r="O39"/>
  <c r="M39"/>
  <c r="L39"/>
  <c r="L38" s="1"/>
  <c r="K39"/>
  <c r="J39"/>
  <c r="H39"/>
  <c r="G39"/>
  <c r="G38" s="1"/>
  <c r="F39"/>
  <c r="O38"/>
  <c r="J38"/>
  <c r="H38"/>
  <c r="Q37"/>
  <c r="P37"/>
  <c r="O37"/>
  <c r="M37"/>
  <c r="L37"/>
  <c r="K37"/>
  <c r="K34" s="1"/>
  <c r="J37"/>
  <c r="H37"/>
  <c r="G37"/>
  <c r="F37"/>
  <c r="E37"/>
  <c r="Q36"/>
  <c r="P36"/>
  <c r="O36"/>
  <c r="O34" s="1"/>
  <c r="N34" s="1"/>
  <c r="M36"/>
  <c r="M34" s="1"/>
  <c r="L36"/>
  <c r="K36"/>
  <c r="J36"/>
  <c r="H36"/>
  <c r="G36"/>
  <c r="F36"/>
  <c r="Q35"/>
  <c r="P35"/>
  <c r="O35"/>
  <c r="M35"/>
  <c r="L35"/>
  <c r="L34" s="1"/>
  <c r="K35"/>
  <c r="J35"/>
  <c r="H35"/>
  <c r="H34" s="1"/>
  <c r="G35"/>
  <c r="F35"/>
  <c r="Q34"/>
  <c r="P34"/>
  <c r="J34"/>
  <c r="G34"/>
  <c r="F34"/>
  <c r="Q33"/>
  <c r="P33"/>
  <c r="O33"/>
  <c r="M33"/>
  <c r="M31" s="1"/>
  <c r="L33"/>
  <c r="I33" s="1"/>
  <c r="K33"/>
  <c r="J33"/>
  <c r="H33"/>
  <c r="G33"/>
  <c r="F33"/>
  <c r="Q32"/>
  <c r="Q31" s="1"/>
  <c r="P32"/>
  <c r="P31" s="1"/>
  <c r="O32"/>
  <c r="M32"/>
  <c r="L32"/>
  <c r="K32"/>
  <c r="J32"/>
  <c r="J31"/>
  <c r="H32"/>
  <c r="H31" s="1"/>
  <c r="G32"/>
  <c r="G31" s="1"/>
  <c r="F32"/>
  <c r="O31"/>
  <c r="N31" s="1"/>
  <c r="L31"/>
  <c r="K31"/>
  <c r="F31"/>
  <c r="Q30"/>
  <c r="P30"/>
  <c r="O30"/>
  <c r="M30"/>
  <c r="L30"/>
  <c r="K30"/>
  <c r="J30"/>
  <c r="H30"/>
  <c r="G30"/>
  <c r="F30"/>
  <c r="Q29"/>
  <c r="P29"/>
  <c r="O29"/>
  <c r="M29"/>
  <c r="L29"/>
  <c r="K29"/>
  <c r="J29"/>
  <c r="H29"/>
  <c r="G29"/>
  <c r="F29"/>
  <c r="Q28"/>
  <c r="P28"/>
  <c r="O28"/>
  <c r="M28"/>
  <c r="L28"/>
  <c r="K28"/>
  <c r="J28"/>
  <c r="H28"/>
  <c r="G28"/>
  <c r="F28"/>
  <c r="Q27"/>
  <c r="P27"/>
  <c r="O27"/>
  <c r="M27"/>
  <c r="L27"/>
  <c r="K27"/>
  <c r="J27"/>
  <c r="H27"/>
  <c r="G27"/>
  <c r="G25" s="1"/>
  <c r="F27"/>
  <c r="F25" s="1"/>
  <c r="Q26"/>
  <c r="P26"/>
  <c r="O26"/>
  <c r="O25" s="1"/>
  <c r="M26"/>
  <c r="M25" s="1"/>
  <c r="L26"/>
  <c r="L25" s="1"/>
  <c r="K26"/>
  <c r="J26"/>
  <c r="H26"/>
  <c r="G26"/>
  <c r="F26"/>
  <c r="Q25"/>
  <c r="P25"/>
  <c r="J25"/>
  <c r="H25"/>
  <c r="Q24"/>
  <c r="Q22" s="1"/>
  <c r="P24"/>
  <c r="O24"/>
  <c r="M24"/>
  <c r="L24"/>
  <c r="L22" s="1"/>
  <c r="K24"/>
  <c r="J24"/>
  <c r="H24"/>
  <c r="G24"/>
  <c r="F24"/>
  <c r="Q23"/>
  <c r="P23"/>
  <c r="P22"/>
  <c r="O23"/>
  <c r="O22"/>
  <c r="M23"/>
  <c r="M22"/>
  <c r="L23"/>
  <c r="K23"/>
  <c r="K22" s="1"/>
  <c r="J23"/>
  <c r="J22" s="1"/>
  <c r="H23"/>
  <c r="G23"/>
  <c r="F23"/>
  <c r="H22"/>
  <c r="G22"/>
  <c r="F22"/>
  <c r="Q21"/>
  <c r="P21"/>
  <c r="O21"/>
  <c r="M21"/>
  <c r="L21"/>
  <c r="K21"/>
  <c r="J21"/>
  <c r="H21"/>
  <c r="G21"/>
  <c r="F21"/>
  <c r="Q20"/>
  <c r="P20"/>
  <c r="O20"/>
  <c r="M20"/>
  <c r="L20"/>
  <c r="K20"/>
  <c r="J20"/>
  <c r="H20"/>
  <c r="G20"/>
  <c r="F20"/>
  <c r="E20" s="1"/>
  <c r="Q19"/>
  <c r="P19"/>
  <c r="O19"/>
  <c r="M19"/>
  <c r="L19"/>
  <c r="K19"/>
  <c r="J19"/>
  <c r="H19"/>
  <c r="G19"/>
  <c r="F19"/>
  <c r="Q18"/>
  <c r="P18"/>
  <c r="O18"/>
  <c r="N18"/>
  <c r="M18"/>
  <c r="L18"/>
  <c r="K18"/>
  <c r="J18"/>
  <c r="H18"/>
  <c r="G18"/>
  <c r="F18"/>
  <c r="Q17"/>
  <c r="Q15" s="1"/>
  <c r="P17"/>
  <c r="O17"/>
  <c r="M17"/>
  <c r="L17"/>
  <c r="K17"/>
  <c r="J17"/>
  <c r="H17"/>
  <c r="G17"/>
  <c r="F17"/>
  <c r="Q16"/>
  <c r="P16"/>
  <c r="P15" s="1"/>
  <c r="P10" s="1"/>
  <c r="D32" i="6" s="1"/>
  <c r="O16" i="11"/>
  <c r="O15" s="1"/>
  <c r="M16"/>
  <c r="L16"/>
  <c r="K16"/>
  <c r="K15" s="1"/>
  <c r="J16"/>
  <c r="J15" s="1"/>
  <c r="H16"/>
  <c r="G16"/>
  <c r="F16"/>
  <c r="E16"/>
  <c r="M15"/>
  <c r="L15"/>
  <c r="G15"/>
  <c r="F15"/>
  <c r="Q14"/>
  <c r="P14"/>
  <c r="O14"/>
  <c r="M14"/>
  <c r="M11" s="1"/>
  <c r="M10" s="1"/>
  <c r="D18" i="6" s="1"/>
  <c r="L14" i="11"/>
  <c r="K14"/>
  <c r="J14"/>
  <c r="H14"/>
  <c r="G14"/>
  <c r="F14"/>
  <c r="Q13"/>
  <c r="P13"/>
  <c r="O13"/>
  <c r="M13"/>
  <c r="L13"/>
  <c r="K13"/>
  <c r="I13" s="1"/>
  <c r="J13"/>
  <c r="H13"/>
  <c r="G13"/>
  <c r="F13"/>
  <c r="Q12"/>
  <c r="P12"/>
  <c r="O12"/>
  <c r="O11" s="1"/>
  <c r="M12"/>
  <c r="L12"/>
  <c r="K12"/>
  <c r="J12"/>
  <c r="H12"/>
  <c r="G12"/>
  <c r="F12"/>
  <c r="F11" s="1"/>
  <c r="F10" s="1"/>
  <c r="Q11"/>
  <c r="P11"/>
  <c r="L11"/>
  <c r="K11"/>
  <c r="J11"/>
  <c r="H11"/>
  <c r="G11"/>
  <c r="G10" s="1"/>
  <c r="F107" i="10"/>
  <c r="G105" s="1"/>
  <c r="G107" s="1"/>
  <c r="E94"/>
  <c r="E90"/>
  <c r="E83"/>
  <c r="E82" s="1"/>
  <c r="E77"/>
  <c r="E73"/>
  <c r="E58"/>
  <c r="E78" s="1"/>
  <c r="E43"/>
  <c r="E41" s="1"/>
  <c r="E42"/>
  <c r="E34"/>
  <c r="E32"/>
  <c r="E28"/>
  <c r="E68" s="1"/>
  <c r="E18"/>
  <c r="E17"/>
  <c r="E27" s="1"/>
  <c r="E67" s="1"/>
  <c r="E35" i="9"/>
  <c r="E34" s="1"/>
  <c r="E33"/>
  <c r="E32" s="1"/>
  <c r="F18"/>
  <c r="E18"/>
  <c r="F14"/>
  <c r="F12" s="1"/>
  <c r="F11" s="1"/>
  <c r="E14"/>
  <c r="E13" s="1"/>
  <c r="E41" s="1"/>
  <c r="E51" i="8"/>
  <c r="E50"/>
  <c r="E49"/>
  <c r="E48"/>
  <c r="E47" s="1"/>
  <c r="E46"/>
  <c r="E45"/>
  <c r="E44" s="1"/>
  <c r="E43"/>
  <c r="E42"/>
  <c r="E41"/>
  <c r="E39"/>
  <c r="E38"/>
  <c r="E37"/>
  <c r="E20"/>
  <c r="E11"/>
  <c r="E10"/>
  <c r="E29" s="1"/>
  <c r="E34" s="1"/>
  <c r="N163" i="7"/>
  <c r="I163"/>
  <c r="E163"/>
  <c r="D163" s="1"/>
  <c r="N162"/>
  <c r="I162"/>
  <c r="E162"/>
  <c r="D162" s="1"/>
  <c r="N161"/>
  <c r="I161"/>
  <c r="E161"/>
  <c r="D161" s="1"/>
  <c r="N160"/>
  <c r="I160"/>
  <c r="E160"/>
  <c r="D160" s="1"/>
  <c r="N159"/>
  <c r="I159"/>
  <c r="E159"/>
  <c r="D159" s="1"/>
  <c r="N158"/>
  <c r="I158"/>
  <c r="E158"/>
  <c r="D158" s="1"/>
  <c r="N157"/>
  <c r="I157"/>
  <c r="E157"/>
  <c r="D157" s="1"/>
  <c r="N156"/>
  <c r="I156"/>
  <c r="E156"/>
  <c r="D156" s="1"/>
  <c r="N155"/>
  <c r="I155"/>
  <c r="E155"/>
  <c r="D155" s="1"/>
  <c r="N154"/>
  <c r="I154"/>
  <c r="E154"/>
  <c r="D154" s="1"/>
  <c r="N153"/>
  <c r="I153"/>
  <c r="E153"/>
  <c r="D153" s="1"/>
  <c r="N152"/>
  <c r="I152"/>
  <c r="E152"/>
  <c r="D152" s="1"/>
  <c r="N151"/>
  <c r="I151"/>
  <c r="E151"/>
  <c r="D151" s="1"/>
  <c r="N150"/>
  <c r="D150"/>
  <c r="I150"/>
  <c r="E150"/>
  <c r="N149"/>
  <c r="I149"/>
  <c r="E149"/>
  <c r="D149" s="1"/>
  <c r="N148"/>
  <c r="I148"/>
  <c r="E148"/>
  <c r="D148" s="1"/>
  <c r="N147"/>
  <c r="I147"/>
  <c r="E147"/>
  <c r="D147" s="1"/>
  <c r="N146"/>
  <c r="I146"/>
  <c r="E146"/>
  <c r="D146" s="1"/>
  <c r="N145"/>
  <c r="I145"/>
  <c r="E145"/>
  <c r="D145" s="1"/>
  <c r="N144"/>
  <c r="I144"/>
  <c r="E144"/>
  <c r="D144" s="1"/>
  <c r="Q142"/>
  <c r="P142"/>
  <c r="O142"/>
  <c r="M142"/>
  <c r="L142"/>
  <c r="K142"/>
  <c r="J142"/>
  <c r="I142" s="1"/>
  <c r="H142"/>
  <c r="G142"/>
  <c r="F142"/>
  <c r="Q141"/>
  <c r="P141"/>
  <c r="O141"/>
  <c r="N141" s="1"/>
  <c r="M141"/>
  <c r="L141"/>
  <c r="K141"/>
  <c r="J141"/>
  <c r="H141"/>
  <c r="G141"/>
  <c r="F141"/>
  <c r="E141" s="1"/>
  <c r="Q140"/>
  <c r="Q139" s="1"/>
  <c r="P140"/>
  <c r="O140"/>
  <c r="N140" s="1"/>
  <c r="M140"/>
  <c r="L140"/>
  <c r="K140"/>
  <c r="J140"/>
  <c r="I140" s="1"/>
  <c r="H140"/>
  <c r="E140"/>
  <c r="G140"/>
  <c r="F140"/>
  <c r="P139"/>
  <c r="O139"/>
  <c r="M139"/>
  <c r="L139"/>
  <c r="K139"/>
  <c r="J139"/>
  <c r="H139"/>
  <c r="G139"/>
  <c r="F139"/>
  <c r="E139" s="1"/>
  <c r="D139"/>
  <c r="Q138"/>
  <c r="P138"/>
  <c r="P136" s="1"/>
  <c r="O138"/>
  <c r="M138"/>
  <c r="L138"/>
  <c r="K138"/>
  <c r="K136" s="1"/>
  <c r="J138"/>
  <c r="I138" s="1"/>
  <c r="H138"/>
  <c r="G138"/>
  <c r="G136" s="1"/>
  <c r="F138"/>
  <c r="Q137"/>
  <c r="P137"/>
  <c r="O137"/>
  <c r="M137"/>
  <c r="L137"/>
  <c r="K137"/>
  <c r="J137"/>
  <c r="I137" s="1"/>
  <c r="H137"/>
  <c r="G137"/>
  <c r="F137"/>
  <c r="F136" s="1"/>
  <c r="Q136"/>
  <c r="O136"/>
  <c r="M136"/>
  <c r="L136"/>
  <c r="J136"/>
  <c r="H136"/>
  <c r="D136"/>
  <c r="Q135"/>
  <c r="P135"/>
  <c r="O135"/>
  <c r="M135"/>
  <c r="L135"/>
  <c r="K135"/>
  <c r="J135"/>
  <c r="H135"/>
  <c r="G135"/>
  <c r="G130" s="1"/>
  <c r="F135"/>
  <c r="Q134"/>
  <c r="P134"/>
  <c r="O134"/>
  <c r="N134" s="1"/>
  <c r="M134"/>
  <c r="L134"/>
  <c r="K134"/>
  <c r="J134"/>
  <c r="H134"/>
  <c r="G134"/>
  <c r="F134"/>
  <c r="Q133"/>
  <c r="P133"/>
  <c r="O133"/>
  <c r="M133"/>
  <c r="L133"/>
  <c r="K133"/>
  <c r="J133"/>
  <c r="H133"/>
  <c r="E133" s="1"/>
  <c r="G133"/>
  <c r="F133"/>
  <c r="Q132"/>
  <c r="P132"/>
  <c r="O132"/>
  <c r="N132"/>
  <c r="M132"/>
  <c r="L132"/>
  <c r="K132"/>
  <c r="J132"/>
  <c r="H132"/>
  <c r="G132"/>
  <c r="F132"/>
  <c r="Q131"/>
  <c r="P131"/>
  <c r="P130" s="1"/>
  <c r="O131"/>
  <c r="N131" s="1"/>
  <c r="M131"/>
  <c r="M130"/>
  <c r="L131"/>
  <c r="K131"/>
  <c r="J131"/>
  <c r="J130" s="1"/>
  <c r="H131"/>
  <c r="H130" s="1"/>
  <c r="G131"/>
  <c r="F131"/>
  <c r="F130" s="1"/>
  <c r="Q130"/>
  <c r="L130"/>
  <c r="K130"/>
  <c r="D130"/>
  <c r="Q129"/>
  <c r="Q128" s="1"/>
  <c r="P129"/>
  <c r="P128" s="1"/>
  <c r="O129"/>
  <c r="O128" s="1"/>
  <c r="M129"/>
  <c r="M128" s="1"/>
  <c r="L129"/>
  <c r="K129"/>
  <c r="J129"/>
  <c r="J128" s="1"/>
  <c r="H129"/>
  <c r="H128" s="1"/>
  <c r="G129"/>
  <c r="F129"/>
  <c r="F128"/>
  <c r="L128"/>
  <c r="K128"/>
  <c r="G128"/>
  <c r="E128" s="1"/>
  <c r="D128"/>
  <c r="Q127"/>
  <c r="P127"/>
  <c r="O127"/>
  <c r="M127"/>
  <c r="L127"/>
  <c r="K127"/>
  <c r="J127"/>
  <c r="H127"/>
  <c r="G127"/>
  <c r="F127"/>
  <c r="Q126"/>
  <c r="P126"/>
  <c r="O126"/>
  <c r="N126" s="1"/>
  <c r="M126"/>
  <c r="L126"/>
  <c r="K126"/>
  <c r="J126"/>
  <c r="H126"/>
  <c r="G126"/>
  <c r="F126"/>
  <c r="E126" s="1"/>
  <c r="Q125"/>
  <c r="P125"/>
  <c r="O125"/>
  <c r="N125" s="1"/>
  <c r="M125"/>
  <c r="L125"/>
  <c r="K125"/>
  <c r="J125"/>
  <c r="H125"/>
  <c r="G125"/>
  <c r="G121" s="1"/>
  <c r="F125"/>
  <c r="Q124"/>
  <c r="P124"/>
  <c r="O124"/>
  <c r="M124"/>
  <c r="L124"/>
  <c r="K124"/>
  <c r="K121" s="1"/>
  <c r="K116" s="1"/>
  <c r="J124"/>
  <c r="H124"/>
  <c r="G124"/>
  <c r="F124"/>
  <c r="Q123"/>
  <c r="P123"/>
  <c r="O123"/>
  <c r="M123"/>
  <c r="L123"/>
  <c r="K123"/>
  <c r="J123"/>
  <c r="H123"/>
  <c r="E123" s="1"/>
  <c r="G123"/>
  <c r="F123"/>
  <c r="Q122"/>
  <c r="Q121" s="1"/>
  <c r="P122"/>
  <c r="P121" s="1"/>
  <c r="O122"/>
  <c r="M122"/>
  <c r="L122"/>
  <c r="K122"/>
  <c r="J122"/>
  <c r="J121" s="1"/>
  <c r="H122"/>
  <c r="G122"/>
  <c r="F122"/>
  <c r="O121"/>
  <c r="M121"/>
  <c r="H121"/>
  <c r="F121"/>
  <c r="D121"/>
  <c r="Q120"/>
  <c r="P120"/>
  <c r="O120"/>
  <c r="M120"/>
  <c r="L120"/>
  <c r="K120"/>
  <c r="J120"/>
  <c r="H120"/>
  <c r="G120"/>
  <c r="F120"/>
  <c r="Q119"/>
  <c r="Q117" s="1"/>
  <c r="P119"/>
  <c r="O119"/>
  <c r="N119" s="1"/>
  <c r="M119"/>
  <c r="L119"/>
  <c r="K119"/>
  <c r="J119"/>
  <c r="H119"/>
  <c r="H117" s="1"/>
  <c r="H116" s="1"/>
  <c r="H164" s="1"/>
  <c r="G119"/>
  <c r="F119"/>
  <c r="Q118"/>
  <c r="P118"/>
  <c r="P117"/>
  <c r="O118"/>
  <c r="M118"/>
  <c r="M117" s="1"/>
  <c r="L118"/>
  <c r="L117" s="1"/>
  <c r="K118"/>
  <c r="J118"/>
  <c r="J117" s="1"/>
  <c r="J116" s="1"/>
  <c r="H118"/>
  <c r="G118"/>
  <c r="F118"/>
  <c r="F117" s="1"/>
  <c r="E118"/>
  <c r="O117"/>
  <c r="K117"/>
  <c r="G117"/>
  <c r="D117"/>
  <c r="D116" s="1"/>
  <c r="N115"/>
  <c r="I115"/>
  <c r="D115" s="1"/>
  <c r="E115"/>
  <c r="N114"/>
  <c r="I114"/>
  <c r="E114"/>
  <c r="D114" s="1"/>
  <c r="N113"/>
  <c r="I113"/>
  <c r="E113"/>
  <c r="D113" s="1"/>
  <c r="N112"/>
  <c r="I112"/>
  <c r="E112"/>
  <c r="D112" s="1"/>
  <c r="N111"/>
  <c r="I111"/>
  <c r="E111"/>
  <c r="D111" s="1"/>
  <c r="N110"/>
  <c r="I110"/>
  <c r="E110"/>
  <c r="D110" s="1"/>
  <c r="N109"/>
  <c r="I109"/>
  <c r="E109"/>
  <c r="D109" s="1"/>
  <c r="N108"/>
  <c r="I108"/>
  <c r="E108"/>
  <c r="D108" s="1"/>
  <c r="N107"/>
  <c r="I107"/>
  <c r="E107"/>
  <c r="D107" s="1"/>
  <c r="N106"/>
  <c r="I106"/>
  <c r="E106"/>
  <c r="D106" s="1"/>
  <c r="N105"/>
  <c r="I105"/>
  <c r="E105"/>
  <c r="D105" s="1"/>
  <c r="N104"/>
  <c r="I104"/>
  <c r="E104"/>
  <c r="D104" s="1"/>
  <c r="N103"/>
  <c r="I103"/>
  <c r="E103"/>
  <c r="D103" s="1"/>
  <c r="N102"/>
  <c r="I102"/>
  <c r="E102"/>
  <c r="D102" s="1"/>
  <c r="N101"/>
  <c r="I101"/>
  <c r="E101"/>
  <c r="D101" s="1"/>
  <c r="N100"/>
  <c r="I100"/>
  <c r="E100"/>
  <c r="D100" s="1"/>
  <c r="N99"/>
  <c r="I99"/>
  <c r="E99"/>
  <c r="D99" s="1"/>
  <c r="N98"/>
  <c r="I98"/>
  <c r="E98"/>
  <c r="D98" s="1"/>
  <c r="N97"/>
  <c r="I97"/>
  <c r="E97"/>
  <c r="D97" s="1"/>
  <c r="N96"/>
  <c r="I96"/>
  <c r="E96"/>
  <c r="D96" s="1"/>
  <c r="N95"/>
  <c r="I95"/>
  <c r="E95"/>
  <c r="D95" s="1"/>
  <c r="Q93"/>
  <c r="P93"/>
  <c r="O93"/>
  <c r="M93"/>
  <c r="L93"/>
  <c r="K93"/>
  <c r="J93"/>
  <c r="I93" s="1"/>
  <c r="H93"/>
  <c r="G93"/>
  <c r="F93"/>
  <c r="E93" s="1"/>
  <c r="Q92"/>
  <c r="P92"/>
  <c r="P90" s="1"/>
  <c r="O92"/>
  <c r="O90" s="1"/>
  <c r="M92"/>
  <c r="L92"/>
  <c r="K92"/>
  <c r="J92"/>
  <c r="H92"/>
  <c r="G92"/>
  <c r="F92"/>
  <c r="Q91"/>
  <c r="P91"/>
  <c r="O91"/>
  <c r="N91"/>
  <c r="M91"/>
  <c r="L91"/>
  <c r="L90" s="1"/>
  <c r="K91"/>
  <c r="K90" s="1"/>
  <c r="J91"/>
  <c r="J90" s="1"/>
  <c r="H91"/>
  <c r="H90" s="1"/>
  <c r="G91"/>
  <c r="F91"/>
  <c r="F90" s="1"/>
  <c r="E90" s="1"/>
  <c r="Q90"/>
  <c r="M90"/>
  <c r="G90"/>
  <c r="D90"/>
  <c r="Q89"/>
  <c r="Q87" s="1"/>
  <c r="P89"/>
  <c r="P87" s="1"/>
  <c r="N87" s="1"/>
  <c r="O89"/>
  <c r="M89"/>
  <c r="L89"/>
  <c r="L87" s="1"/>
  <c r="K89"/>
  <c r="J89"/>
  <c r="H89"/>
  <c r="G89"/>
  <c r="F89"/>
  <c r="Q88"/>
  <c r="P88"/>
  <c r="N88"/>
  <c r="O88"/>
  <c r="M88"/>
  <c r="L88"/>
  <c r="K88"/>
  <c r="J88"/>
  <c r="J87" s="1"/>
  <c r="I87" s="1"/>
  <c r="H88"/>
  <c r="H87" s="1"/>
  <c r="G88"/>
  <c r="F88"/>
  <c r="F87" s="1"/>
  <c r="O87"/>
  <c r="M87"/>
  <c r="K87"/>
  <c r="G87"/>
  <c r="D87"/>
  <c r="Q86"/>
  <c r="P86"/>
  <c r="O86"/>
  <c r="M86"/>
  <c r="L86"/>
  <c r="K86"/>
  <c r="J86"/>
  <c r="H86"/>
  <c r="G86"/>
  <c r="F86"/>
  <c r="Q85"/>
  <c r="P85"/>
  <c r="O85"/>
  <c r="M85"/>
  <c r="L85"/>
  <c r="K85"/>
  <c r="J85"/>
  <c r="H85"/>
  <c r="G85"/>
  <c r="F85"/>
  <c r="Q84"/>
  <c r="P84"/>
  <c r="O84"/>
  <c r="M84"/>
  <c r="L84"/>
  <c r="K84"/>
  <c r="J84"/>
  <c r="H84"/>
  <c r="G84"/>
  <c r="F84"/>
  <c r="Q83"/>
  <c r="P83"/>
  <c r="O83"/>
  <c r="M83"/>
  <c r="L83"/>
  <c r="K83"/>
  <c r="J83"/>
  <c r="H83"/>
  <c r="G83"/>
  <c r="F83"/>
  <c r="E83" s="1"/>
  <c r="Q82"/>
  <c r="P82"/>
  <c r="P81" s="1"/>
  <c r="O82"/>
  <c r="O81" s="1"/>
  <c r="M82"/>
  <c r="L82"/>
  <c r="K82"/>
  <c r="K81" s="1"/>
  <c r="J82"/>
  <c r="J81" s="1"/>
  <c r="H82"/>
  <c r="G82"/>
  <c r="F82"/>
  <c r="F81" s="1"/>
  <c r="Q81"/>
  <c r="M81"/>
  <c r="L81"/>
  <c r="H81"/>
  <c r="G81"/>
  <c r="D81"/>
  <c r="Q80"/>
  <c r="P80"/>
  <c r="O80"/>
  <c r="M80"/>
  <c r="M78" s="1"/>
  <c r="L80"/>
  <c r="K80"/>
  <c r="J80"/>
  <c r="H80"/>
  <c r="G80"/>
  <c r="F80"/>
  <c r="Q79"/>
  <c r="P79"/>
  <c r="P78" s="1"/>
  <c r="O79"/>
  <c r="M79"/>
  <c r="L79"/>
  <c r="L78" s="1"/>
  <c r="K79"/>
  <c r="J79"/>
  <c r="I79" s="1"/>
  <c r="H79"/>
  <c r="H78" s="1"/>
  <c r="G79"/>
  <c r="G78" s="1"/>
  <c r="F79"/>
  <c r="E79" s="1"/>
  <c r="Q78"/>
  <c r="O78"/>
  <c r="J78"/>
  <c r="F78"/>
  <c r="D78"/>
  <c r="Q77"/>
  <c r="P77"/>
  <c r="O77"/>
  <c r="N77" s="1"/>
  <c r="M77"/>
  <c r="L77"/>
  <c r="K77"/>
  <c r="J77"/>
  <c r="H77"/>
  <c r="G77"/>
  <c r="F77"/>
  <c r="Q76"/>
  <c r="P76"/>
  <c r="O76"/>
  <c r="M76"/>
  <c r="L76"/>
  <c r="K76"/>
  <c r="J76"/>
  <c r="H76"/>
  <c r="G76"/>
  <c r="F76"/>
  <c r="Q75"/>
  <c r="P75"/>
  <c r="O75"/>
  <c r="N75" s="1"/>
  <c r="M75"/>
  <c r="L75"/>
  <c r="K75"/>
  <c r="J75"/>
  <c r="H75"/>
  <c r="G75"/>
  <c r="F75"/>
  <c r="Q74"/>
  <c r="P74"/>
  <c r="O74"/>
  <c r="O71" s="1"/>
  <c r="M74"/>
  <c r="L74"/>
  <c r="K74"/>
  <c r="J74"/>
  <c r="J71" s="1"/>
  <c r="J66" s="1"/>
  <c r="H74"/>
  <c r="G74"/>
  <c r="F74"/>
  <c r="E74"/>
  <c r="Q73"/>
  <c r="P73"/>
  <c r="O73"/>
  <c r="M73"/>
  <c r="L73"/>
  <c r="K73"/>
  <c r="J73"/>
  <c r="H73"/>
  <c r="G73"/>
  <c r="F73"/>
  <c r="E73" s="1"/>
  <c r="Q72"/>
  <c r="P72"/>
  <c r="O72"/>
  <c r="N72" s="1"/>
  <c r="M72"/>
  <c r="M71" s="1"/>
  <c r="M66" s="1"/>
  <c r="L72"/>
  <c r="K72"/>
  <c r="J72"/>
  <c r="H72"/>
  <c r="H71" s="1"/>
  <c r="G72"/>
  <c r="F72"/>
  <c r="F71" s="1"/>
  <c r="Q71"/>
  <c r="P71"/>
  <c r="L71"/>
  <c r="K71"/>
  <c r="G71"/>
  <c r="D71"/>
  <c r="Q70"/>
  <c r="P70"/>
  <c r="O70"/>
  <c r="M70"/>
  <c r="L70"/>
  <c r="K70"/>
  <c r="J70"/>
  <c r="H70"/>
  <c r="G70"/>
  <c r="F70"/>
  <c r="Q69"/>
  <c r="P69"/>
  <c r="O69"/>
  <c r="O67" s="1"/>
  <c r="M69"/>
  <c r="L69"/>
  <c r="K69"/>
  <c r="J69"/>
  <c r="H69"/>
  <c r="G69"/>
  <c r="F69"/>
  <c r="Q68"/>
  <c r="Q67" s="1"/>
  <c r="Q66" s="1"/>
  <c r="P68"/>
  <c r="O68"/>
  <c r="M68"/>
  <c r="L68"/>
  <c r="L67" s="1"/>
  <c r="L66" s="1"/>
  <c r="K68"/>
  <c r="J68"/>
  <c r="H68"/>
  <c r="H67" s="1"/>
  <c r="G68"/>
  <c r="G67" s="1"/>
  <c r="G66" s="1"/>
  <c r="F68"/>
  <c r="P67"/>
  <c r="M67"/>
  <c r="K67"/>
  <c r="J67"/>
  <c r="F67"/>
  <c r="D67"/>
  <c r="D66" s="1"/>
  <c r="N65"/>
  <c r="I65"/>
  <c r="E65"/>
  <c r="D65" s="1"/>
  <c r="N64"/>
  <c r="I64"/>
  <c r="E64"/>
  <c r="D64" s="1"/>
  <c r="N63"/>
  <c r="I63"/>
  <c r="E63"/>
  <c r="D63" s="1"/>
  <c r="Q62"/>
  <c r="P62"/>
  <c r="O62"/>
  <c r="M62"/>
  <c r="L62"/>
  <c r="K62"/>
  <c r="J62"/>
  <c r="H62"/>
  <c r="G62"/>
  <c r="F62"/>
  <c r="N61"/>
  <c r="I61"/>
  <c r="E61"/>
  <c r="D61" s="1"/>
  <c r="N60"/>
  <c r="I60"/>
  <c r="E60"/>
  <c r="D60" s="1"/>
  <c r="Q59"/>
  <c r="P59"/>
  <c r="O59"/>
  <c r="M59"/>
  <c r="L59"/>
  <c r="K59"/>
  <c r="J59"/>
  <c r="H59"/>
  <c r="G59"/>
  <c r="F59"/>
  <c r="E59"/>
  <c r="N58"/>
  <c r="I58"/>
  <c r="E58"/>
  <c r="D58"/>
  <c r="N57"/>
  <c r="I57"/>
  <c r="E57"/>
  <c r="D57"/>
  <c r="N56"/>
  <c r="I56"/>
  <c r="E56"/>
  <c r="D56"/>
  <c r="N55"/>
  <c r="I55"/>
  <c r="E55"/>
  <c r="D55"/>
  <c r="N54"/>
  <c r="I54"/>
  <c r="E54"/>
  <c r="D54"/>
  <c r="Q53"/>
  <c r="P53"/>
  <c r="O53"/>
  <c r="M53"/>
  <c r="L53"/>
  <c r="K53"/>
  <c r="J53"/>
  <c r="I53"/>
  <c r="H53"/>
  <c r="G53"/>
  <c r="F53"/>
  <c r="N52"/>
  <c r="I52"/>
  <c r="E52"/>
  <c r="D52" s="1"/>
  <c r="N51"/>
  <c r="I51"/>
  <c r="E51"/>
  <c r="D51" s="1"/>
  <c r="Q50"/>
  <c r="P50"/>
  <c r="O50"/>
  <c r="M50"/>
  <c r="L50"/>
  <c r="K50"/>
  <c r="J50"/>
  <c r="H50"/>
  <c r="H38" s="1"/>
  <c r="G50"/>
  <c r="F50"/>
  <c r="N49"/>
  <c r="I49"/>
  <c r="E49"/>
  <c r="D49" s="1"/>
  <c r="N48"/>
  <c r="I48"/>
  <c r="E48"/>
  <c r="D48" s="1"/>
  <c r="N47"/>
  <c r="I47"/>
  <c r="E47"/>
  <c r="D47" s="1"/>
  <c r="N46"/>
  <c r="I46"/>
  <c r="E46"/>
  <c r="D46" s="1"/>
  <c r="N45"/>
  <c r="I45"/>
  <c r="E45"/>
  <c r="D45" s="1"/>
  <c r="N44"/>
  <c r="I44"/>
  <c r="E44"/>
  <c r="D44" s="1"/>
  <c r="Q43"/>
  <c r="Q38" s="1"/>
  <c r="P43"/>
  <c r="O43"/>
  <c r="M43"/>
  <c r="L43"/>
  <c r="L38" s="1"/>
  <c r="K43"/>
  <c r="J43"/>
  <c r="H43"/>
  <c r="G43"/>
  <c r="G38" s="1"/>
  <c r="F43"/>
  <c r="N42"/>
  <c r="I42"/>
  <c r="E42"/>
  <c r="D42" s="1"/>
  <c r="N41"/>
  <c r="I41"/>
  <c r="E41"/>
  <c r="D41" s="1"/>
  <c r="N40"/>
  <c r="I40"/>
  <c r="E40"/>
  <c r="D40" s="1"/>
  <c r="Q39"/>
  <c r="P39"/>
  <c r="O39"/>
  <c r="O38" s="1"/>
  <c r="M39"/>
  <c r="M38" s="1"/>
  <c r="L39"/>
  <c r="K39"/>
  <c r="J39"/>
  <c r="J38" s="1"/>
  <c r="H39"/>
  <c r="G39"/>
  <c r="F39"/>
  <c r="F38" s="1"/>
  <c r="P38"/>
  <c r="K38"/>
  <c r="Q37"/>
  <c r="P37"/>
  <c r="O37"/>
  <c r="M37"/>
  <c r="L37"/>
  <c r="K37"/>
  <c r="J37"/>
  <c r="H37"/>
  <c r="G37"/>
  <c r="F37"/>
  <c r="Q36"/>
  <c r="P36"/>
  <c r="N36"/>
  <c r="O36"/>
  <c r="M36"/>
  <c r="L36"/>
  <c r="K36"/>
  <c r="K34" s="1"/>
  <c r="J36"/>
  <c r="H36"/>
  <c r="G36"/>
  <c r="F36"/>
  <c r="F34" s="1"/>
  <c r="Q35"/>
  <c r="Q34" s="1"/>
  <c r="P35"/>
  <c r="O35"/>
  <c r="M35"/>
  <c r="M34" s="1"/>
  <c r="L35"/>
  <c r="K35"/>
  <c r="J35"/>
  <c r="H35"/>
  <c r="G35"/>
  <c r="F35"/>
  <c r="P34"/>
  <c r="O34"/>
  <c r="J34"/>
  <c r="H34"/>
  <c r="Q33"/>
  <c r="P33"/>
  <c r="O33"/>
  <c r="M33"/>
  <c r="L33"/>
  <c r="K33"/>
  <c r="J33"/>
  <c r="H33"/>
  <c r="G33"/>
  <c r="F33"/>
  <c r="F31" s="1"/>
  <c r="Q32"/>
  <c r="P32"/>
  <c r="O32"/>
  <c r="M32"/>
  <c r="M31" s="1"/>
  <c r="L32"/>
  <c r="K32"/>
  <c r="J32"/>
  <c r="H32"/>
  <c r="H31" s="1"/>
  <c r="G32"/>
  <c r="G31" s="1"/>
  <c r="F32"/>
  <c r="P31"/>
  <c r="O31"/>
  <c r="K31"/>
  <c r="J31"/>
  <c r="Q30"/>
  <c r="P30"/>
  <c r="O30"/>
  <c r="M30"/>
  <c r="L30"/>
  <c r="K30"/>
  <c r="J30"/>
  <c r="H30"/>
  <c r="G30"/>
  <c r="F30"/>
  <c r="Q29"/>
  <c r="P29"/>
  <c r="O29"/>
  <c r="M29"/>
  <c r="L29"/>
  <c r="K29"/>
  <c r="J29"/>
  <c r="H29"/>
  <c r="G29"/>
  <c r="F29"/>
  <c r="Q28"/>
  <c r="P28"/>
  <c r="O28"/>
  <c r="M28"/>
  <c r="L28"/>
  <c r="L25" s="1"/>
  <c r="K28"/>
  <c r="K25" s="1"/>
  <c r="J28"/>
  <c r="H28"/>
  <c r="G28"/>
  <c r="F28"/>
  <c r="F25" s="1"/>
  <c r="Q27"/>
  <c r="P27"/>
  <c r="O27"/>
  <c r="O25" s="1"/>
  <c r="N27"/>
  <c r="M27"/>
  <c r="L27"/>
  <c r="K27"/>
  <c r="J27"/>
  <c r="H27"/>
  <c r="G27"/>
  <c r="F27"/>
  <c r="Q26"/>
  <c r="Q25" s="1"/>
  <c r="P26"/>
  <c r="O26"/>
  <c r="N26"/>
  <c r="M26"/>
  <c r="M25" s="1"/>
  <c r="L26"/>
  <c r="K26"/>
  <c r="J26"/>
  <c r="H26"/>
  <c r="H25" s="1"/>
  <c r="G26"/>
  <c r="F26"/>
  <c r="P25"/>
  <c r="Q24"/>
  <c r="Q22" s="1"/>
  <c r="P24"/>
  <c r="O24"/>
  <c r="M24"/>
  <c r="L24"/>
  <c r="K24"/>
  <c r="K22" s="1"/>
  <c r="J24"/>
  <c r="H24"/>
  <c r="G24"/>
  <c r="G22" s="1"/>
  <c r="F24"/>
  <c r="Q23"/>
  <c r="P23"/>
  <c r="P22" s="1"/>
  <c r="O23"/>
  <c r="O22" s="1"/>
  <c r="M23"/>
  <c r="L23"/>
  <c r="K23"/>
  <c r="J23"/>
  <c r="H23"/>
  <c r="G23"/>
  <c r="F23"/>
  <c r="M22"/>
  <c r="L22"/>
  <c r="J22"/>
  <c r="H22"/>
  <c r="F22"/>
  <c r="Q21"/>
  <c r="P21"/>
  <c r="O21"/>
  <c r="M21"/>
  <c r="L21"/>
  <c r="K21"/>
  <c r="J21"/>
  <c r="H21"/>
  <c r="G21"/>
  <c r="F21"/>
  <c r="Q20"/>
  <c r="P20"/>
  <c r="O20"/>
  <c r="N20"/>
  <c r="M20"/>
  <c r="L20"/>
  <c r="K20"/>
  <c r="J20"/>
  <c r="H20"/>
  <c r="G20"/>
  <c r="F20"/>
  <c r="Q19"/>
  <c r="P19"/>
  <c r="O19"/>
  <c r="M19"/>
  <c r="L19"/>
  <c r="K19"/>
  <c r="J19"/>
  <c r="H19"/>
  <c r="G19"/>
  <c r="G15" s="1"/>
  <c r="F19"/>
  <c r="Q18"/>
  <c r="P18"/>
  <c r="O18"/>
  <c r="M18"/>
  <c r="L18"/>
  <c r="K18"/>
  <c r="J18"/>
  <c r="H18"/>
  <c r="G18"/>
  <c r="F18"/>
  <c r="E18"/>
  <c r="Q17"/>
  <c r="P17"/>
  <c r="O17"/>
  <c r="M17"/>
  <c r="M15" s="1"/>
  <c r="L17"/>
  <c r="K17"/>
  <c r="J17"/>
  <c r="I17"/>
  <c r="H17"/>
  <c r="G17"/>
  <c r="F17"/>
  <c r="Q16"/>
  <c r="Q15" s="1"/>
  <c r="P16"/>
  <c r="O16"/>
  <c r="O15" s="1"/>
  <c r="M16"/>
  <c r="L16"/>
  <c r="L15" s="1"/>
  <c r="K16"/>
  <c r="J16"/>
  <c r="I16" s="1"/>
  <c r="H16"/>
  <c r="H15" s="1"/>
  <c r="G16"/>
  <c r="F16"/>
  <c r="F15" s="1"/>
  <c r="P15"/>
  <c r="K15"/>
  <c r="Q14"/>
  <c r="P14"/>
  <c r="O14"/>
  <c r="M14"/>
  <c r="L14"/>
  <c r="K14"/>
  <c r="J14"/>
  <c r="H14"/>
  <c r="G14"/>
  <c r="F14"/>
  <c r="Q13"/>
  <c r="P13"/>
  <c r="O13"/>
  <c r="M13"/>
  <c r="L13"/>
  <c r="K13"/>
  <c r="J13"/>
  <c r="H13"/>
  <c r="H11" s="1"/>
  <c r="G13"/>
  <c r="F13"/>
  <c r="F11" s="1"/>
  <c r="F10" s="1"/>
  <c r="Q12"/>
  <c r="P12"/>
  <c r="O12"/>
  <c r="M12"/>
  <c r="M11" s="1"/>
  <c r="M10" s="1"/>
  <c r="D41" i="6" s="1"/>
  <c r="L12" i="7"/>
  <c r="K12"/>
  <c r="K11" s="1"/>
  <c r="J12"/>
  <c r="I12"/>
  <c r="H12"/>
  <c r="G12"/>
  <c r="F12"/>
  <c r="P11"/>
  <c r="P10" s="1"/>
  <c r="D55" i="6" s="1"/>
  <c r="L11" i="7"/>
  <c r="J11"/>
  <c r="G11"/>
  <c r="I243" i="5"/>
  <c r="E243"/>
  <c r="D243" s="1"/>
  <c r="D235"/>
  <c r="D218"/>
  <c r="D215"/>
  <c r="D211"/>
  <c r="D205"/>
  <c r="Q204"/>
  <c r="P204"/>
  <c r="O204"/>
  <c r="M204"/>
  <c r="L204"/>
  <c r="K204"/>
  <c r="J204"/>
  <c r="I204" s="1"/>
  <c r="H204"/>
  <c r="G204"/>
  <c r="F204"/>
  <c r="E204"/>
  <c r="D198"/>
  <c r="D196"/>
  <c r="D193"/>
  <c r="D190"/>
  <c r="D191"/>
  <c r="N189"/>
  <c r="I189"/>
  <c r="E189"/>
  <c r="D189" s="1"/>
  <c r="N188"/>
  <c r="I188"/>
  <c r="E188"/>
  <c r="D188" s="1"/>
  <c r="N187"/>
  <c r="I187"/>
  <c r="E187"/>
  <c r="D187" s="1"/>
  <c r="N186"/>
  <c r="I186"/>
  <c r="E186"/>
  <c r="D186" s="1"/>
  <c r="N185"/>
  <c r="I185"/>
  <c r="E185"/>
  <c r="D185" s="1"/>
  <c r="N184"/>
  <c r="I184"/>
  <c r="E184"/>
  <c r="D184" s="1"/>
  <c r="N183"/>
  <c r="I183"/>
  <c r="E183"/>
  <c r="D183" s="1"/>
  <c r="N182"/>
  <c r="I182"/>
  <c r="E182"/>
  <c r="D182" s="1"/>
  <c r="N181"/>
  <c r="I181"/>
  <c r="E181"/>
  <c r="D181" s="1"/>
  <c r="N180"/>
  <c r="I180"/>
  <c r="E180"/>
  <c r="D180" s="1"/>
  <c r="N179"/>
  <c r="I179"/>
  <c r="E179"/>
  <c r="D179" s="1"/>
  <c r="N178"/>
  <c r="I178"/>
  <c r="E178"/>
  <c r="D178" s="1"/>
  <c r="N177"/>
  <c r="I177"/>
  <c r="E177"/>
  <c r="D177" s="1"/>
  <c r="N176"/>
  <c r="I176"/>
  <c r="E176"/>
  <c r="D176" s="1"/>
  <c r="N175"/>
  <c r="I175"/>
  <c r="E175"/>
  <c r="D175" s="1"/>
  <c r="N174"/>
  <c r="I174"/>
  <c r="E174"/>
  <c r="D174" s="1"/>
  <c r="N172"/>
  <c r="I172"/>
  <c r="E172"/>
  <c r="D172" s="1"/>
  <c r="N171"/>
  <c r="I171"/>
  <c r="E171"/>
  <c r="D171" s="1"/>
  <c r="N169"/>
  <c r="I169"/>
  <c r="E169"/>
  <c r="D169" s="1"/>
  <c r="N168"/>
  <c r="I168"/>
  <c r="E168"/>
  <c r="D168" s="1"/>
  <c r="N167"/>
  <c r="I167"/>
  <c r="E167"/>
  <c r="D167" s="1"/>
  <c r="N165"/>
  <c r="I165"/>
  <c r="E165"/>
  <c r="D165" s="1"/>
  <c r="N164"/>
  <c r="I164"/>
  <c r="E164"/>
  <c r="D164" s="1"/>
  <c r="N163"/>
  <c r="I163"/>
  <c r="E163"/>
  <c r="D163" s="1"/>
  <c r="N162"/>
  <c r="I162"/>
  <c r="E162"/>
  <c r="D162" s="1"/>
  <c r="N161"/>
  <c r="I161"/>
  <c r="E161"/>
  <c r="D161" s="1"/>
  <c r="N159"/>
  <c r="I159"/>
  <c r="E159"/>
  <c r="E107" s="1"/>
  <c r="N158"/>
  <c r="I158"/>
  <c r="E158"/>
  <c r="D158" s="1"/>
  <c r="N157"/>
  <c r="I157"/>
  <c r="E157"/>
  <c r="D157" s="1"/>
  <c r="N156"/>
  <c r="I156"/>
  <c r="E156"/>
  <c r="E104" s="1"/>
  <c r="N155"/>
  <c r="I155"/>
  <c r="E155"/>
  <c r="E103" s="1"/>
  <c r="N154"/>
  <c r="I154"/>
  <c r="E154"/>
  <c r="E102" s="1"/>
  <c r="N152"/>
  <c r="I152"/>
  <c r="E152"/>
  <c r="E100" s="1"/>
  <c r="N150"/>
  <c r="I150"/>
  <c r="E150"/>
  <c r="D150" s="1"/>
  <c r="N149"/>
  <c r="I149"/>
  <c r="E149"/>
  <c r="D149" s="1"/>
  <c r="N147"/>
  <c r="I147"/>
  <c r="E147"/>
  <c r="D147" s="1"/>
  <c r="N146"/>
  <c r="I146"/>
  <c r="E146"/>
  <c r="D146" s="1"/>
  <c r="Q143"/>
  <c r="P143"/>
  <c r="O143"/>
  <c r="O28" s="1"/>
  <c r="M143"/>
  <c r="L143"/>
  <c r="K143"/>
  <c r="J143"/>
  <c r="I143" s="1"/>
  <c r="H143"/>
  <c r="G143"/>
  <c r="F143"/>
  <c r="Q142"/>
  <c r="P142"/>
  <c r="O142"/>
  <c r="M142"/>
  <c r="L142"/>
  <c r="K142"/>
  <c r="J142"/>
  <c r="H142"/>
  <c r="G142"/>
  <c r="F142"/>
  <c r="Q141"/>
  <c r="P141"/>
  <c r="O141"/>
  <c r="M141"/>
  <c r="L141"/>
  <c r="K141"/>
  <c r="K137" s="1"/>
  <c r="J141"/>
  <c r="H141"/>
  <c r="G141"/>
  <c r="F141"/>
  <c r="E141" s="1"/>
  <c r="Q140"/>
  <c r="P140"/>
  <c r="O140"/>
  <c r="N140" s="1"/>
  <c r="M140"/>
  <c r="L140"/>
  <c r="I140"/>
  <c r="K140"/>
  <c r="J140"/>
  <c r="H140"/>
  <c r="G140"/>
  <c r="E140" s="1"/>
  <c r="F140"/>
  <c r="Q139"/>
  <c r="P139"/>
  <c r="O139"/>
  <c r="N139" s="1"/>
  <c r="M139"/>
  <c r="L139"/>
  <c r="K139"/>
  <c r="J139"/>
  <c r="I139" s="1"/>
  <c r="H139"/>
  <c r="G139"/>
  <c r="F139"/>
  <c r="Q138"/>
  <c r="Q137"/>
  <c r="P138"/>
  <c r="O138"/>
  <c r="O137" s="1"/>
  <c r="M138"/>
  <c r="L138"/>
  <c r="K138"/>
  <c r="J138"/>
  <c r="I138" s="1"/>
  <c r="H138"/>
  <c r="H137" s="1"/>
  <c r="G138"/>
  <c r="F138"/>
  <c r="E138" s="1"/>
  <c r="P137"/>
  <c r="G137"/>
  <c r="D137"/>
  <c r="Q136"/>
  <c r="P136"/>
  <c r="O136"/>
  <c r="M136"/>
  <c r="L136"/>
  <c r="K136"/>
  <c r="J136"/>
  <c r="H136"/>
  <c r="G136"/>
  <c r="F136"/>
  <c r="Q135"/>
  <c r="P135"/>
  <c r="O135"/>
  <c r="N135"/>
  <c r="M135"/>
  <c r="L135"/>
  <c r="K135"/>
  <c r="J135"/>
  <c r="I135" s="1"/>
  <c r="H135"/>
  <c r="G135"/>
  <c r="F135"/>
  <c r="Q134"/>
  <c r="P134"/>
  <c r="O134"/>
  <c r="N134"/>
  <c r="M134"/>
  <c r="L134"/>
  <c r="K134"/>
  <c r="J134"/>
  <c r="H134"/>
  <c r="G134"/>
  <c r="F134"/>
  <c r="Q133"/>
  <c r="P133"/>
  <c r="O133"/>
  <c r="M133"/>
  <c r="L133"/>
  <c r="K133"/>
  <c r="J133"/>
  <c r="I133" s="1"/>
  <c r="H133"/>
  <c r="G133"/>
  <c r="F133"/>
  <c r="Q132"/>
  <c r="P132"/>
  <c r="N132" s="1"/>
  <c r="O132"/>
  <c r="M132"/>
  <c r="L132"/>
  <c r="K132"/>
  <c r="J132"/>
  <c r="I132" s="1"/>
  <c r="H132"/>
  <c r="G132"/>
  <c r="F132"/>
  <c r="Q131"/>
  <c r="P131"/>
  <c r="O131"/>
  <c r="M131"/>
  <c r="L131"/>
  <c r="K131"/>
  <c r="J131"/>
  <c r="H131"/>
  <c r="G131"/>
  <c r="F131"/>
  <c r="Q130"/>
  <c r="P130"/>
  <c r="O130"/>
  <c r="M130"/>
  <c r="L130"/>
  <c r="K130"/>
  <c r="J130"/>
  <c r="I130" s="1"/>
  <c r="H130"/>
  <c r="G130"/>
  <c r="F130"/>
  <c r="Q129"/>
  <c r="P129"/>
  <c r="O129"/>
  <c r="M129"/>
  <c r="L129"/>
  <c r="K129"/>
  <c r="J129"/>
  <c r="H129"/>
  <c r="G129"/>
  <c r="F129"/>
  <c r="Q128"/>
  <c r="P128"/>
  <c r="O128"/>
  <c r="M128"/>
  <c r="L128"/>
  <c r="K128"/>
  <c r="J128"/>
  <c r="H128"/>
  <c r="G128"/>
  <c r="F128"/>
  <c r="Q127"/>
  <c r="P127"/>
  <c r="O127"/>
  <c r="M127"/>
  <c r="L127"/>
  <c r="K127"/>
  <c r="J127"/>
  <c r="H127"/>
  <c r="G127"/>
  <c r="F127"/>
  <c r="Q126"/>
  <c r="P126"/>
  <c r="O126"/>
  <c r="N126" s="1"/>
  <c r="M126"/>
  <c r="L126"/>
  <c r="K126"/>
  <c r="J126"/>
  <c r="H126"/>
  <c r="G126"/>
  <c r="F126"/>
  <c r="E126" s="1"/>
  <c r="Q125"/>
  <c r="P125"/>
  <c r="O125"/>
  <c r="M125"/>
  <c r="L125"/>
  <c r="K125"/>
  <c r="J125"/>
  <c r="I125" s="1"/>
  <c r="H125"/>
  <c r="G125"/>
  <c r="F125"/>
  <c r="Q124"/>
  <c r="P124"/>
  <c r="O124"/>
  <c r="M124"/>
  <c r="L124"/>
  <c r="K124"/>
  <c r="J124"/>
  <c r="H124"/>
  <c r="H121" s="1"/>
  <c r="G124"/>
  <c r="F124"/>
  <c r="Q123"/>
  <c r="P123"/>
  <c r="O123"/>
  <c r="M123"/>
  <c r="M121" s="1"/>
  <c r="L123"/>
  <c r="K123"/>
  <c r="J123"/>
  <c r="I123" s="1"/>
  <c r="H123"/>
  <c r="G123"/>
  <c r="F123"/>
  <c r="Q122"/>
  <c r="P122"/>
  <c r="P121" s="1"/>
  <c r="O122"/>
  <c r="O121" s="1"/>
  <c r="M122"/>
  <c r="L122"/>
  <c r="K122"/>
  <c r="K121" s="1"/>
  <c r="J122"/>
  <c r="J121" s="1"/>
  <c r="H122"/>
  <c r="G122"/>
  <c r="F122"/>
  <c r="F121" s="1"/>
  <c r="Q121"/>
  <c r="L121"/>
  <c r="G121"/>
  <c r="D121"/>
  <c r="Q120"/>
  <c r="Q118" s="1"/>
  <c r="P120"/>
  <c r="O120"/>
  <c r="M120"/>
  <c r="M118" s="1"/>
  <c r="L120"/>
  <c r="K120"/>
  <c r="J120"/>
  <c r="H120"/>
  <c r="G120"/>
  <c r="F120"/>
  <c r="Q119"/>
  <c r="P119"/>
  <c r="P118" s="1"/>
  <c r="O119"/>
  <c r="O118" s="1"/>
  <c r="M119"/>
  <c r="L119"/>
  <c r="K119"/>
  <c r="K118" s="1"/>
  <c r="J119"/>
  <c r="J118" s="1"/>
  <c r="H119"/>
  <c r="G119"/>
  <c r="F119"/>
  <c r="L118"/>
  <c r="H118"/>
  <c r="G118"/>
  <c r="F118"/>
  <c r="D118"/>
  <c r="Q117"/>
  <c r="P117"/>
  <c r="O117"/>
  <c r="N117" s="1"/>
  <c r="M117"/>
  <c r="L117"/>
  <c r="K117"/>
  <c r="J117"/>
  <c r="H117"/>
  <c r="G117"/>
  <c r="F117"/>
  <c r="E117" s="1"/>
  <c r="Q116"/>
  <c r="P116"/>
  <c r="O116"/>
  <c r="O114" s="1"/>
  <c r="M116"/>
  <c r="L116"/>
  <c r="K116"/>
  <c r="J116"/>
  <c r="H116"/>
  <c r="G116"/>
  <c r="F116"/>
  <c r="Q115"/>
  <c r="P115"/>
  <c r="P114" s="1"/>
  <c r="O115"/>
  <c r="M115"/>
  <c r="M114" s="1"/>
  <c r="L115"/>
  <c r="K115"/>
  <c r="K114" s="1"/>
  <c r="J115"/>
  <c r="H115"/>
  <c r="H114" s="1"/>
  <c r="G115"/>
  <c r="F115"/>
  <c r="E115" s="1"/>
  <c r="Q114"/>
  <c r="L114"/>
  <c r="J114"/>
  <c r="G114"/>
  <c r="D114"/>
  <c r="Q113"/>
  <c r="P113"/>
  <c r="N113" s="1"/>
  <c r="O113"/>
  <c r="M113"/>
  <c r="L113"/>
  <c r="K113"/>
  <c r="J113"/>
  <c r="H113"/>
  <c r="G113"/>
  <c r="F113"/>
  <c r="Q112"/>
  <c r="P112"/>
  <c r="O112"/>
  <c r="M112"/>
  <c r="L112"/>
  <c r="K112"/>
  <c r="J112"/>
  <c r="J108" s="1"/>
  <c r="H112"/>
  <c r="G112"/>
  <c r="F112"/>
  <c r="Q111"/>
  <c r="P111"/>
  <c r="O111"/>
  <c r="N111"/>
  <c r="M111"/>
  <c r="L111"/>
  <c r="K111"/>
  <c r="J111"/>
  <c r="I111"/>
  <c r="H111"/>
  <c r="G111"/>
  <c r="F111"/>
  <c r="Q110"/>
  <c r="P110"/>
  <c r="O110"/>
  <c r="O108" s="1"/>
  <c r="M110"/>
  <c r="L110"/>
  <c r="K110"/>
  <c r="J110"/>
  <c r="H110"/>
  <c r="G110"/>
  <c r="E110" s="1"/>
  <c r="F110"/>
  <c r="Q109"/>
  <c r="Q108" s="1"/>
  <c r="P109"/>
  <c r="P108" s="1"/>
  <c r="O109"/>
  <c r="M109"/>
  <c r="L109"/>
  <c r="L108" s="1"/>
  <c r="K109"/>
  <c r="J109"/>
  <c r="H109"/>
  <c r="H108" s="1"/>
  <c r="G109"/>
  <c r="F109"/>
  <c r="F108" s="1"/>
  <c r="M108"/>
  <c r="G108"/>
  <c r="D108"/>
  <c r="Q107"/>
  <c r="P107"/>
  <c r="N107" s="1"/>
  <c r="O107"/>
  <c r="M107"/>
  <c r="L107"/>
  <c r="K107"/>
  <c r="J107"/>
  <c r="H107"/>
  <c r="G107"/>
  <c r="F107"/>
  <c r="Q106"/>
  <c r="P106"/>
  <c r="O106"/>
  <c r="M106"/>
  <c r="L106"/>
  <c r="K106"/>
  <c r="J106"/>
  <c r="H106"/>
  <c r="G106"/>
  <c r="F106"/>
  <c r="Q105"/>
  <c r="P105"/>
  <c r="O105"/>
  <c r="M105"/>
  <c r="L105"/>
  <c r="K105"/>
  <c r="J105"/>
  <c r="H105"/>
  <c r="G105"/>
  <c r="F105"/>
  <c r="E105"/>
  <c r="Q104"/>
  <c r="P104"/>
  <c r="O104"/>
  <c r="M104"/>
  <c r="M101" s="1"/>
  <c r="L104"/>
  <c r="K104"/>
  <c r="J104"/>
  <c r="H104"/>
  <c r="G104"/>
  <c r="F104"/>
  <c r="Q103"/>
  <c r="P103"/>
  <c r="O103"/>
  <c r="M103"/>
  <c r="L103"/>
  <c r="K103"/>
  <c r="J103"/>
  <c r="H103"/>
  <c r="G103"/>
  <c r="G101" s="1"/>
  <c r="F103"/>
  <c r="Q102"/>
  <c r="P102"/>
  <c r="P101" s="1"/>
  <c r="O102"/>
  <c r="O101" s="1"/>
  <c r="M102"/>
  <c r="L102"/>
  <c r="L101" s="1"/>
  <c r="K102"/>
  <c r="J102"/>
  <c r="I102" s="1"/>
  <c r="H102"/>
  <c r="H101" s="1"/>
  <c r="G102"/>
  <c r="F102"/>
  <c r="F101" s="1"/>
  <c r="Q101"/>
  <c r="J101"/>
  <c r="D101"/>
  <c r="Q100"/>
  <c r="P100"/>
  <c r="P99" s="1"/>
  <c r="O100"/>
  <c r="M100"/>
  <c r="M99" s="1"/>
  <c r="L100"/>
  <c r="K100"/>
  <c r="K99" s="1"/>
  <c r="I99" s="1"/>
  <c r="J100"/>
  <c r="H100"/>
  <c r="G100"/>
  <c r="F100"/>
  <c r="Q99"/>
  <c r="O99"/>
  <c r="L99"/>
  <c r="J99"/>
  <c r="H99"/>
  <c r="G99"/>
  <c r="F99"/>
  <c r="E99" s="1"/>
  <c r="D99"/>
  <c r="Q98"/>
  <c r="P98"/>
  <c r="P96" s="1"/>
  <c r="O98"/>
  <c r="M98"/>
  <c r="M96" s="1"/>
  <c r="L98"/>
  <c r="K98"/>
  <c r="J98"/>
  <c r="H98"/>
  <c r="H96" s="1"/>
  <c r="G98"/>
  <c r="F98"/>
  <c r="E98" s="1"/>
  <c r="Q97"/>
  <c r="Q96" s="1"/>
  <c r="P97"/>
  <c r="O97"/>
  <c r="M97"/>
  <c r="L97"/>
  <c r="L96" s="1"/>
  <c r="K97"/>
  <c r="J97"/>
  <c r="J96" s="1"/>
  <c r="I96" s="1"/>
  <c r="H97"/>
  <c r="G97"/>
  <c r="F97"/>
  <c r="O96"/>
  <c r="N96" s="1"/>
  <c r="K96"/>
  <c r="G96"/>
  <c r="D96"/>
  <c r="Q95"/>
  <c r="P95"/>
  <c r="O95"/>
  <c r="M95"/>
  <c r="L95"/>
  <c r="K95"/>
  <c r="J95"/>
  <c r="H95"/>
  <c r="H93" s="1"/>
  <c r="G95"/>
  <c r="F95"/>
  <c r="Q94"/>
  <c r="P94"/>
  <c r="P93" s="1"/>
  <c r="O94"/>
  <c r="O93" s="1"/>
  <c r="M94"/>
  <c r="M93" s="1"/>
  <c r="M13" s="1"/>
  <c r="L94"/>
  <c r="K94"/>
  <c r="J94"/>
  <c r="J93" s="1"/>
  <c r="I94"/>
  <c r="H94"/>
  <c r="G94"/>
  <c r="F94"/>
  <c r="F93" s="1"/>
  <c r="Q93"/>
  <c r="L93"/>
  <c r="K93"/>
  <c r="G93"/>
  <c r="G92" s="1"/>
  <c r="G26" s="1"/>
  <c r="D93"/>
  <c r="D92" s="1"/>
  <c r="N91"/>
  <c r="I91"/>
  <c r="E91"/>
  <c r="D91" s="1"/>
  <c r="N90"/>
  <c r="I90"/>
  <c r="E90"/>
  <c r="D90" s="1"/>
  <c r="N89"/>
  <c r="I89"/>
  <c r="E89"/>
  <c r="D89" s="1"/>
  <c r="N88"/>
  <c r="I88"/>
  <c r="E88"/>
  <c r="D88" s="1"/>
  <c r="N87"/>
  <c r="I87"/>
  <c r="E87"/>
  <c r="D87" s="1"/>
  <c r="N86"/>
  <c r="I86"/>
  <c r="E86"/>
  <c r="D86" s="1"/>
  <c r="N85"/>
  <c r="I85"/>
  <c r="E85"/>
  <c r="D85" s="1"/>
  <c r="Q84"/>
  <c r="P84"/>
  <c r="O84"/>
  <c r="M84"/>
  <c r="L84"/>
  <c r="K84"/>
  <c r="J84"/>
  <c r="H84"/>
  <c r="G84"/>
  <c r="F84"/>
  <c r="N83"/>
  <c r="I83"/>
  <c r="E83"/>
  <c r="D83" s="1"/>
  <c r="N82"/>
  <c r="I82"/>
  <c r="E82"/>
  <c r="D82" s="1"/>
  <c r="N81"/>
  <c r="I81"/>
  <c r="E81"/>
  <c r="D81" s="1"/>
  <c r="N80"/>
  <c r="I80"/>
  <c r="E80"/>
  <c r="D80" s="1"/>
  <c r="N79"/>
  <c r="I79"/>
  <c r="E79"/>
  <c r="D79" s="1"/>
  <c r="N78"/>
  <c r="I78"/>
  <c r="E78"/>
  <c r="D78" s="1"/>
  <c r="N77"/>
  <c r="I77"/>
  <c r="E77"/>
  <c r="D77" s="1"/>
  <c r="N76"/>
  <c r="I76"/>
  <c r="E76"/>
  <c r="D76" s="1"/>
  <c r="N75"/>
  <c r="I75"/>
  <c r="E75"/>
  <c r="D75" s="1"/>
  <c r="N74"/>
  <c r="I74"/>
  <c r="E74"/>
  <c r="D74" s="1"/>
  <c r="N73"/>
  <c r="I73"/>
  <c r="E73"/>
  <c r="D73" s="1"/>
  <c r="N72"/>
  <c r="I72"/>
  <c r="E72"/>
  <c r="D72" s="1"/>
  <c r="N71"/>
  <c r="I71"/>
  <c r="E71"/>
  <c r="D71" s="1"/>
  <c r="N70"/>
  <c r="I70"/>
  <c r="E70"/>
  <c r="D70" s="1"/>
  <c r="N69"/>
  <c r="I69"/>
  <c r="E69"/>
  <c r="D69" s="1"/>
  <c r="Q68"/>
  <c r="P68"/>
  <c r="O68"/>
  <c r="M68"/>
  <c r="L68"/>
  <c r="K68"/>
  <c r="J68"/>
  <c r="H68"/>
  <c r="G68"/>
  <c r="F68"/>
  <c r="N67"/>
  <c r="I67"/>
  <c r="E67"/>
  <c r="D67" s="1"/>
  <c r="N66"/>
  <c r="I66"/>
  <c r="E66"/>
  <c r="D66" s="1"/>
  <c r="Q65"/>
  <c r="P65"/>
  <c r="O65"/>
  <c r="M65"/>
  <c r="L65"/>
  <c r="K65"/>
  <c r="J65"/>
  <c r="J29" s="1"/>
  <c r="J25" s="1"/>
  <c r="H65"/>
  <c r="G65"/>
  <c r="F65"/>
  <c r="N64"/>
  <c r="I64"/>
  <c r="E64"/>
  <c r="D64" s="1"/>
  <c r="N63"/>
  <c r="I63"/>
  <c r="E63"/>
  <c r="D63" s="1"/>
  <c r="N62"/>
  <c r="I62"/>
  <c r="E62"/>
  <c r="D62" s="1"/>
  <c r="N61"/>
  <c r="I61"/>
  <c r="E61"/>
  <c r="D61" s="1"/>
  <c r="N60"/>
  <c r="I60"/>
  <c r="E60"/>
  <c r="D60" s="1"/>
  <c r="N59"/>
  <c r="I59"/>
  <c r="E59"/>
  <c r="D59" s="1"/>
  <c r="Q58"/>
  <c r="Q29" s="1"/>
  <c r="Q25" s="1"/>
  <c r="P58"/>
  <c r="O58"/>
  <c r="M58"/>
  <c r="L58"/>
  <c r="K58"/>
  <c r="J58"/>
  <c r="H58"/>
  <c r="G58"/>
  <c r="E58" s="1"/>
  <c r="F58"/>
  <c r="N57"/>
  <c r="I57"/>
  <c r="D57" s="1"/>
  <c r="E57"/>
  <c r="N56"/>
  <c r="I56"/>
  <c r="D56" s="1"/>
  <c r="E56"/>
  <c r="N55"/>
  <c r="I55"/>
  <c r="D55" s="1"/>
  <c r="E55"/>
  <c r="N54"/>
  <c r="I54"/>
  <c r="D54" s="1"/>
  <c r="E54"/>
  <c r="N53"/>
  <c r="I53"/>
  <c r="D53" s="1"/>
  <c r="D21" s="1"/>
  <c r="E53"/>
  <c r="E29" i="9"/>
  <c r="Q52" i="5"/>
  <c r="P52"/>
  <c r="O52"/>
  <c r="M52"/>
  <c r="L52"/>
  <c r="K52"/>
  <c r="J52"/>
  <c r="H52"/>
  <c r="G52"/>
  <c r="F52"/>
  <c r="N51"/>
  <c r="I51"/>
  <c r="D51" s="1"/>
  <c r="E51"/>
  <c r="N50"/>
  <c r="I50"/>
  <c r="D50" s="1"/>
  <c r="E50"/>
  <c r="N49"/>
  <c r="I49"/>
  <c r="D49" s="1"/>
  <c r="D18" s="1"/>
  <c r="E49"/>
  <c r="N48"/>
  <c r="I48"/>
  <c r="D48" s="1"/>
  <c r="E48"/>
  <c r="N47"/>
  <c r="I47"/>
  <c r="D47" s="1"/>
  <c r="D19" s="1"/>
  <c r="E47"/>
  <c r="N46"/>
  <c r="I46"/>
  <c r="E46"/>
  <c r="D46" s="1"/>
  <c r="D17" s="1"/>
  <c r="Q45"/>
  <c r="P45"/>
  <c r="O45"/>
  <c r="M45"/>
  <c r="L45"/>
  <c r="K45"/>
  <c r="J45"/>
  <c r="H45"/>
  <c r="G45"/>
  <c r="F45"/>
  <c r="N44"/>
  <c r="I44"/>
  <c r="D44" s="1"/>
  <c r="E44"/>
  <c r="Q43"/>
  <c r="P43"/>
  <c r="N43" s="1"/>
  <c r="O43"/>
  <c r="M43"/>
  <c r="L43"/>
  <c r="L29" s="1"/>
  <c r="L25" s="1"/>
  <c r="K43"/>
  <c r="J43"/>
  <c r="H43"/>
  <c r="G43"/>
  <c r="E43" s="1"/>
  <c r="F43"/>
  <c r="N42"/>
  <c r="I42"/>
  <c r="D42" s="1"/>
  <c r="E42"/>
  <c r="N41"/>
  <c r="I41"/>
  <c r="D41" s="1"/>
  <c r="E41"/>
  <c r="Q40"/>
  <c r="P40"/>
  <c r="O40"/>
  <c r="M40"/>
  <c r="L40"/>
  <c r="K40"/>
  <c r="J40"/>
  <c r="H40"/>
  <c r="G40"/>
  <c r="F40"/>
  <c r="N39"/>
  <c r="I39"/>
  <c r="D39" s="1"/>
  <c r="E39"/>
  <c r="N38"/>
  <c r="I38"/>
  <c r="D38" s="1"/>
  <c r="E38"/>
  <c r="Q37"/>
  <c r="P37"/>
  <c r="P15" s="1"/>
  <c r="O37"/>
  <c r="M37"/>
  <c r="L37"/>
  <c r="K37"/>
  <c r="J37"/>
  <c r="I37"/>
  <c r="I15" s="1"/>
  <c r="H37"/>
  <c r="G37"/>
  <c r="F37"/>
  <c r="F15" s="1"/>
  <c r="N36"/>
  <c r="I36"/>
  <c r="D36" s="1"/>
  <c r="E36"/>
  <c r="N35"/>
  <c r="I35"/>
  <c r="I14" s="1"/>
  <c r="E35"/>
  <c r="Q34"/>
  <c r="P34"/>
  <c r="P13" s="1"/>
  <c r="O34"/>
  <c r="M34"/>
  <c r="L34"/>
  <c r="K34"/>
  <c r="K13" s="1"/>
  <c r="J34"/>
  <c r="H34"/>
  <c r="G34"/>
  <c r="G29" s="1"/>
  <c r="G25" s="1"/>
  <c r="F34"/>
  <c r="E34"/>
  <c r="N33"/>
  <c r="I33"/>
  <c r="D33" s="1"/>
  <c r="N32"/>
  <c r="I32"/>
  <c r="D32"/>
  <c r="Q31"/>
  <c r="P31"/>
  <c r="P29" s="1"/>
  <c r="P25" s="1"/>
  <c r="O31"/>
  <c r="M31"/>
  <c r="M12" s="1"/>
  <c r="L31"/>
  <c r="K31"/>
  <c r="K29" s="1"/>
  <c r="K25" s="1"/>
  <c r="J31"/>
  <c r="H31"/>
  <c r="H28" s="1"/>
  <c r="G31"/>
  <c r="F31"/>
  <c r="F29" s="1"/>
  <c r="F25" s="1"/>
  <c r="N30"/>
  <c r="I30"/>
  <c r="E30"/>
  <c r="D30"/>
  <c r="D11" s="1"/>
  <c r="O29"/>
  <c r="O25" s="1"/>
  <c r="Q28"/>
  <c r="P28"/>
  <c r="L28"/>
  <c r="K28"/>
  <c r="G28"/>
  <c r="F28"/>
  <c r="Q15"/>
  <c r="O15"/>
  <c r="M15"/>
  <c r="L15"/>
  <c r="K15"/>
  <c r="J15"/>
  <c r="H15"/>
  <c r="G15"/>
  <c r="Q14"/>
  <c r="P14"/>
  <c r="O14"/>
  <c r="L14"/>
  <c r="K14"/>
  <c r="J14"/>
  <c r="H14"/>
  <c r="G14"/>
  <c r="F14"/>
  <c r="L13"/>
  <c r="Q12"/>
  <c r="P12"/>
  <c r="O12"/>
  <c r="L12"/>
  <c r="K12"/>
  <c r="J12"/>
  <c r="G12"/>
  <c r="F12"/>
  <c r="E12"/>
  <c r="Q11"/>
  <c r="P11"/>
  <c r="O11"/>
  <c r="N11"/>
  <c r="M11"/>
  <c r="L11"/>
  <c r="K11"/>
  <c r="J11"/>
  <c r="I11"/>
  <c r="H11"/>
  <c r="G11"/>
  <c r="F11"/>
  <c r="E11"/>
  <c r="D92" i="4"/>
  <c r="D56"/>
  <c r="D40"/>
  <c r="D35"/>
  <c r="D34" s="1"/>
  <c r="D31"/>
  <c r="D26"/>
  <c r="D20"/>
  <c r="D16"/>
  <c r="D12"/>
  <c r="E40" i="8" l="1"/>
  <c r="E36" s="1"/>
  <c r="O13" i="5"/>
  <c r="N93"/>
  <c r="O92"/>
  <c r="O26" s="1"/>
  <c r="Q92"/>
  <c r="Q26" s="1"/>
  <c r="I22" i="7"/>
  <c r="E93" i="5"/>
  <c r="E13" s="1"/>
  <c r="E55" i="8" s="1"/>
  <c r="E54" s="1"/>
  <c r="F13" i="5"/>
  <c r="J13"/>
  <c r="I93"/>
  <c r="K10" i="7"/>
  <c r="D39" i="6" s="1"/>
  <c r="H10" i="7"/>
  <c r="E15"/>
  <c r="H92" i="5"/>
  <c r="H26" s="1"/>
  <c r="H13"/>
  <c r="G13"/>
  <c r="Q13"/>
  <c r="J28"/>
  <c r="H29"/>
  <c r="H25" s="1"/>
  <c r="M29"/>
  <c r="M25" s="1"/>
  <c r="E37"/>
  <c r="E15" s="1"/>
  <c r="F96"/>
  <c r="F92" s="1"/>
  <c r="E106"/>
  <c r="F114"/>
  <c r="N116"/>
  <c r="F137"/>
  <c r="D152"/>
  <c r="D154"/>
  <c r="D155"/>
  <c r="D156"/>
  <c r="D159"/>
  <c r="L31" i="7"/>
  <c r="L10" s="1"/>
  <c r="D40" i="6" s="1"/>
  <c r="Q31" i="7"/>
  <c r="I39"/>
  <c r="I38" s="1"/>
  <c r="F66"/>
  <c r="P66"/>
  <c r="G116"/>
  <c r="G164" s="1"/>
  <c r="F116"/>
  <c r="F164" s="1"/>
  <c r="P116"/>
  <c r="P164" s="1"/>
  <c r="Q116"/>
  <c r="Q164" s="1"/>
  <c r="K164"/>
  <c r="L10" i="11"/>
  <c r="D17" i="6" s="1"/>
  <c r="G66" i="11"/>
  <c r="H116"/>
  <c r="H164" s="1"/>
  <c r="I10" i="13"/>
  <c r="H92"/>
  <c r="M174"/>
  <c r="G174"/>
  <c r="K174"/>
  <c r="H174" i="14"/>
  <c r="P174"/>
  <c r="L174"/>
  <c r="H12" i="5"/>
  <c r="M14"/>
  <c r="M28"/>
  <c r="I34"/>
  <c r="D34" s="1"/>
  <c r="D13" s="1"/>
  <c r="N37"/>
  <c r="N15" s="1"/>
  <c r="H66" i="7"/>
  <c r="E78"/>
  <c r="J164"/>
  <c r="H66" i="11"/>
  <c r="I139"/>
  <c r="L10" i="13"/>
  <c r="K10"/>
  <c r="O92"/>
  <c r="I92"/>
  <c r="I174"/>
  <c r="P174"/>
  <c r="J10" i="14"/>
  <c r="M10"/>
  <c r="G92"/>
  <c r="L92"/>
  <c r="P116" i="11"/>
  <c r="P164" s="1"/>
  <c r="N117"/>
  <c r="N116" s="1"/>
  <c r="E24" i="7"/>
  <c r="J25"/>
  <c r="G34"/>
  <c r="E34" s="1"/>
  <c r="L34"/>
  <c r="I34" s="1"/>
  <c r="O66"/>
  <c r="M116"/>
  <c r="M164" s="1"/>
  <c r="J10" i="11"/>
  <c r="D15" i="6" s="1"/>
  <c r="Q10" i="11"/>
  <c r="D33" i="6" s="1"/>
  <c r="O10" i="11"/>
  <c r="D31" i="6" s="1"/>
  <c r="D30" s="1"/>
  <c r="N81" i="11"/>
  <c r="L116"/>
  <c r="L164" s="1"/>
  <c r="Q116"/>
  <c r="Q164" s="1"/>
  <c r="G10" i="13"/>
  <c r="N10"/>
  <c r="P10"/>
  <c r="J10"/>
  <c r="G92"/>
  <c r="K92"/>
  <c r="N92"/>
  <c r="P92"/>
  <c r="J92"/>
  <c r="H10" i="14"/>
  <c r="L10"/>
  <c r="P10"/>
  <c r="K174"/>
  <c r="O130" i="7"/>
  <c r="O116" s="1"/>
  <c r="O164" s="1"/>
  <c r="N164" s="1"/>
  <c r="O71" i="11"/>
  <c r="O78"/>
  <c r="N78" s="1"/>
  <c r="O121"/>
  <c r="O116" s="1"/>
  <c r="O164" s="1"/>
  <c r="F128"/>
  <c r="E128" s="1"/>
  <c r="E131"/>
  <c r="N141"/>
  <c r="K10" i="14"/>
  <c r="G174"/>
  <c r="I92"/>
  <c r="N34" i="5"/>
  <c r="N13"/>
  <c r="E40"/>
  <c r="I65"/>
  <c r="N110"/>
  <c r="N118"/>
  <c r="E129"/>
  <c r="N22" i="7"/>
  <c r="N24"/>
  <c r="N93"/>
  <c r="I27" i="11"/>
  <c r="K25"/>
  <c r="K10" s="1"/>
  <c r="D16" i="6" s="1"/>
  <c r="I117" i="11"/>
  <c r="I70" i="7"/>
  <c r="N70"/>
  <c r="E76"/>
  <c r="E28" i="11"/>
  <c r="I82"/>
  <c r="N83"/>
  <c r="I84"/>
  <c r="K101" i="5"/>
  <c r="K92"/>
  <c r="K26" s="1"/>
  <c r="N142"/>
  <c r="E16" i="7"/>
  <c r="N136"/>
  <c r="I89" i="11"/>
  <c r="I95" i="5"/>
  <c r="K108"/>
  <c r="I108"/>
  <c r="N125"/>
  <c r="I126"/>
  <c r="I128"/>
  <c r="I141"/>
  <c r="I26" i="7"/>
  <c r="I68"/>
  <c r="N74"/>
  <c r="I75"/>
  <c r="I80"/>
  <c r="N90"/>
  <c r="E92"/>
  <c r="N128"/>
  <c r="E26" i="11"/>
  <c r="N28"/>
  <c r="E29"/>
  <c r="E30"/>
  <c r="E81"/>
  <c r="I118"/>
  <c r="E130"/>
  <c r="I134"/>
  <c r="I84" i="7"/>
  <c r="E69" i="11"/>
  <c r="I129" i="5"/>
  <c r="E90" i="11"/>
  <c r="N93"/>
  <c r="I122"/>
  <c r="E97" i="5"/>
  <c r="E125" i="7"/>
  <c r="I72" i="11"/>
  <c r="E77"/>
  <c r="N120"/>
  <c r="E132"/>
  <c r="N52" i="5"/>
  <c r="I119"/>
  <c r="I122"/>
  <c r="M137"/>
  <c r="M92" s="1"/>
  <c r="M26" s="1"/>
  <c r="O11" i="7"/>
  <c r="O10"/>
  <c r="D54" i="6" s="1"/>
  <c r="J15" i="7"/>
  <c r="J10" s="1"/>
  <c r="D38" i="6" s="1"/>
  <c r="N19" i="7"/>
  <c r="I25"/>
  <c r="N33"/>
  <c r="N43"/>
  <c r="I50"/>
  <c r="E68"/>
  <c r="E120"/>
  <c r="N120"/>
  <c r="E124"/>
  <c r="N127"/>
  <c r="I128"/>
  <c r="I20" i="11"/>
  <c r="I24"/>
  <c r="I50"/>
  <c r="E86"/>
  <c r="E87"/>
  <c r="E125"/>
  <c r="K121"/>
  <c r="I121" s="1"/>
  <c r="I116" s="1"/>
  <c r="N139"/>
  <c r="E94" i="5"/>
  <c r="E14"/>
  <c r="E116"/>
  <c r="I131"/>
  <c r="N138"/>
  <c r="E139"/>
  <c r="N204"/>
  <c r="Q11" i="7"/>
  <c r="Q10" s="1"/>
  <c r="D56" i="6" s="1"/>
  <c r="I27" i="7"/>
  <c r="I62"/>
  <c r="E69"/>
  <c r="I72"/>
  <c r="N78"/>
  <c r="N83"/>
  <c r="I88"/>
  <c r="E142"/>
  <c r="N27" i="11"/>
  <c r="E32"/>
  <c r="D32" s="1"/>
  <c r="I70"/>
  <c r="I126"/>
  <c r="I136"/>
  <c r="I141"/>
  <c r="N58" i="5"/>
  <c r="I84"/>
  <c r="N94"/>
  <c r="N14"/>
  <c r="I116"/>
  <c r="N124"/>
  <c r="G25" i="7"/>
  <c r="G10" s="1"/>
  <c r="L121"/>
  <c r="L116" s="1"/>
  <c r="L164" s="1"/>
  <c r="E24" i="11"/>
  <c r="D24" s="1"/>
  <c r="E31"/>
  <c r="E82"/>
  <c r="E88"/>
  <c r="N138"/>
  <c r="I69" i="7"/>
  <c r="N81"/>
  <c r="N89"/>
  <c r="E121"/>
  <c r="E14" i="11"/>
  <c r="N29"/>
  <c r="F67"/>
  <c r="E67"/>
  <c r="E84"/>
  <c r="L137" i="5"/>
  <c r="I137" s="1"/>
  <c r="O66" i="11"/>
  <c r="I40" i="5"/>
  <c r="D40" s="1"/>
  <c r="P92"/>
  <c r="P26"/>
  <c r="N26" s="1"/>
  <c r="F13" i="9"/>
  <c r="I120" i="7"/>
  <c r="I31"/>
  <c r="I36"/>
  <c r="D36" s="1"/>
  <c r="N129"/>
  <c r="E134"/>
  <c r="N138"/>
  <c r="E50" i="11"/>
  <c r="E38" s="1"/>
  <c r="N11" i="7"/>
  <c r="E12"/>
  <c r="N16"/>
  <c r="D16"/>
  <c r="E36"/>
  <c r="E91"/>
  <c r="N92"/>
  <c r="N117"/>
  <c r="N118"/>
  <c r="N124"/>
  <c r="E12" i="11"/>
  <c r="N13"/>
  <c r="I31" i="5"/>
  <c r="I12"/>
  <c r="I103"/>
  <c r="N106"/>
  <c r="I107"/>
  <c r="E113"/>
  <c r="E118"/>
  <c r="N130"/>
  <c r="E132"/>
  <c r="E14" i="7"/>
  <c r="D14" s="1"/>
  <c r="N14"/>
  <c r="I20"/>
  <c r="I30"/>
  <c r="E43"/>
  <c r="E53"/>
  <c r="N59"/>
  <c r="I81"/>
  <c r="N82"/>
  <c r="E84"/>
  <c r="I22" i="11"/>
  <c r="N22"/>
  <c r="E23"/>
  <c r="D23" s="1"/>
  <c r="I23"/>
  <c r="I37"/>
  <c r="N39"/>
  <c r="E68"/>
  <c r="I73"/>
  <c r="N25" i="5"/>
  <c r="I43"/>
  <c r="D43" s="1"/>
  <c r="E45"/>
  <c r="N45"/>
  <c r="E84"/>
  <c r="D84" s="1"/>
  <c r="I97"/>
  <c r="N97"/>
  <c r="I98"/>
  <c r="N101"/>
  <c r="N108"/>
  <c r="E109"/>
  <c r="N109"/>
  <c r="I113"/>
  <c r="E120"/>
  <c r="N120"/>
  <c r="E123"/>
  <c r="N123"/>
  <c r="E127"/>
  <c r="N127"/>
  <c r="E133"/>
  <c r="E135"/>
  <c r="I136"/>
  <c r="N143"/>
  <c r="N12" i="7"/>
  <c r="N25"/>
  <c r="E35"/>
  <c r="N53"/>
  <c r="N62"/>
  <c r="N68"/>
  <c r="I74"/>
  <c r="I76"/>
  <c r="E81"/>
  <c r="E117"/>
  <c r="E122"/>
  <c r="I131"/>
  <c r="E132"/>
  <c r="N12" i="11"/>
  <c r="D12" s="1"/>
  <c r="I16"/>
  <c r="I21"/>
  <c r="N26"/>
  <c r="E36"/>
  <c r="I69"/>
  <c r="E72"/>
  <c r="E83"/>
  <c r="I88"/>
  <c r="E65" i="5"/>
  <c r="N99"/>
  <c r="N102"/>
  <c r="N103"/>
  <c r="N133"/>
  <c r="E19" i="7"/>
  <c r="D19" s="1"/>
  <c r="E26"/>
  <c r="D26" s="1"/>
  <c r="E29"/>
  <c r="D29" s="1"/>
  <c r="N32"/>
  <c r="N39"/>
  <c r="D39" s="1"/>
  <c r="I43"/>
  <c r="N76"/>
  <c r="N80"/>
  <c r="E131"/>
  <c r="N133"/>
  <c r="E135"/>
  <c r="E17" i="11"/>
  <c r="D17" s="1"/>
  <c r="N19"/>
  <c r="I32"/>
  <c r="N32"/>
  <c r="N33"/>
  <c r="E73"/>
  <c r="I77"/>
  <c r="E78"/>
  <c r="I86"/>
  <c r="E91"/>
  <c r="I129"/>
  <c r="E29" i="5"/>
  <c r="E52"/>
  <c r="I58"/>
  <c r="D58" s="1"/>
  <c r="I100"/>
  <c r="N114"/>
  <c r="N115"/>
  <c r="E119"/>
  <c r="E121"/>
  <c r="E124"/>
  <c r="I142"/>
  <c r="I14" i="7"/>
  <c r="E20"/>
  <c r="I21"/>
  <c r="N31"/>
  <c r="N34"/>
  <c r="I35"/>
  <c r="E67"/>
  <c r="N69"/>
  <c r="I71"/>
  <c r="E72"/>
  <c r="I82"/>
  <c r="E85"/>
  <c r="E89"/>
  <c r="I90"/>
  <c r="I119"/>
  <c r="N122"/>
  <c r="N137"/>
  <c r="N142"/>
  <c r="N14" i="11"/>
  <c r="N17"/>
  <c r="N20"/>
  <c r="D20"/>
  <c r="N23"/>
  <c r="I26"/>
  <c r="D26" s="1"/>
  <c r="E53"/>
  <c r="D53" s="1"/>
  <c r="N59"/>
  <c r="E62"/>
  <c r="N62"/>
  <c r="E70"/>
  <c r="E118"/>
  <c r="I130"/>
  <c r="E141"/>
  <c r="I45" i="5"/>
  <c r="E68"/>
  <c r="I68"/>
  <c r="N100"/>
  <c r="E114"/>
  <c r="E122"/>
  <c r="E130"/>
  <c r="E21" i="7"/>
  <c r="E22"/>
  <c r="D22" s="1"/>
  <c r="E23"/>
  <c r="D23" s="1"/>
  <c r="I29"/>
  <c r="E30"/>
  <c r="N67"/>
  <c r="N66" s="1"/>
  <c r="E71"/>
  <c r="N73"/>
  <c r="N84"/>
  <c r="E86"/>
  <c r="I30" i="11"/>
  <c r="E112" i="5"/>
  <c r="N112"/>
  <c r="E131"/>
  <c r="N136"/>
  <c r="N23" i="7"/>
  <c r="I67"/>
  <c r="E70"/>
  <c r="E119"/>
  <c r="I124"/>
  <c r="I14" i="11"/>
  <c r="D14" s="1"/>
  <c r="I36"/>
  <c r="D36" s="1"/>
  <c r="I74"/>
  <c r="E75"/>
  <c r="N119"/>
  <c r="E138" i="7"/>
  <c r="N139"/>
  <c r="I141"/>
  <c r="N50" i="11"/>
  <c r="N74"/>
  <c r="E126"/>
  <c r="I127"/>
  <c r="E137"/>
  <c r="I109" i="5"/>
  <c r="I112"/>
  <c r="E125"/>
  <c r="E134"/>
  <c r="E137"/>
  <c r="N141"/>
  <c r="I13" i="7"/>
  <c r="I18"/>
  <c r="N21"/>
  <c r="I73"/>
  <c r="E75"/>
  <c r="I77"/>
  <c r="E80"/>
  <c r="E82"/>
  <c r="E87"/>
  <c r="I117"/>
  <c r="I123"/>
  <c r="I125"/>
  <c r="I130"/>
  <c r="E137"/>
  <c r="N16" i="11"/>
  <c r="D16" s="1"/>
  <c r="E85"/>
  <c r="N86"/>
  <c r="I133"/>
  <c r="E134"/>
  <c r="E138"/>
  <c r="E139"/>
  <c r="N31" i="5"/>
  <c r="N12"/>
  <c r="I52"/>
  <c r="E95"/>
  <c r="E101"/>
  <c r="I105"/>
  <c r="I106"/>
  <c r="E108"/>
  <c r="I114"/>
  <c r="I120"/>
  <c r="N128"/>
  <c r="E143"/>
  <c r="N30" i="7"/>
  <c r="E31"/>
  <c r="D31" s="1"/>
  <c r="N50"/>
  <c r="I59"/>
  <c r="E62"/>
  <c r="D62" s="1"/>
  <c r="N79"/>
  <c r="N85"/>
  <c r="E129"/>
  <c r="I134"/>
  <c r="N135"/>
  <c r="N24" i="11"/>
  <c r="E27"/>
  <c r="D27" s="1"/>
  <c r="E33"/>
  <c r="D33" s="1"/>
  <c r="E35"/>
  <c r="N75"/>
  <c r="E76"/>
  <c r="E79"/>
  <c r="I81"/>
  <c r="E117"/>
  <c r="E120"/>
  <c r="E121"/>
  <c r="N121"/>
  <c r="E122"/>
  <c r="N132"/>
  <c r="I138"/>
  <c r="I142"/>
  <c r="I29" i="5"/>
  <c r="N65"/>
  <c r="I104"/>
  <c r="I115"/>
  <c r="I117"/>
  <c r="N119"/>
  <c r="E142"/>
  <c r="I12" i="11"/>
  <c r="I31"/>
  <c r="D31"/>
  <c r="I119"/>
  <c r="N125"/>
  <c r="I135"/>
  <c r="N135"/>
  <c r="N136"/>
  <c r="I137"/>
  <c r="E130" i="7"/>
  <c r="E136"/>
  <c r="I118" i="5"/>
  <c r="N13" i="7"/>
  <c r="E31" i="9"/>
  <c r="E30" s="1"/>
  <c r="I101" i="5"/>
  <c r="K78" i="7"/>
  <c r="K66"/>
  <c r="H15" i="11"/>
  <c r="H10"/>
  <c r="J137" i="5"/>
  <c r="F66" i="11"/>
  <c r="I25"/>
  <c r="I131"/>
  <c r="D35" i="5"/>
  <c r="D14" s="1"/>
  <c r="D22"/>
  <c r="D59" i="7"/>
  <c r="D20"/>
  <c r="N29" i="5"/>
  <c r="D29" s="1"/>
  <c r="D23" s="1"/>
  <c r="N40"/>
  <c r="N68"/>
  <c r="D68"/>
  <c r="N84"/>
  <c r="N98"/>
  <c r="N105"/>
  <c r="I110"/>
  <c r="E111"/>
  <c r="N122"/>
  <c r="I134"/>
  <c r="E17" i="7"/>
  <c r="N18"/>
  <c r="D18" s="1"/>
  <c r="I19"/>
  <c r="I23"/>
  <c r="N29"/>
  <c r="I85"/>
  <c r="E88"/>
  <c r="I89"/>
  <c r="N121"/>
  <c r="I133"/>
  <c r="E11" i="11"/>
  <c r="N11"/>
  <c r="E13"/>
  <c r="D13"/>
  <c r="N21"/>
  <c r="N25"/>
  <c r="I29"/>
  <c r="D29"/>
  <c r="N35"/>
  <c r="E43"/>
  <c r="I59"/>
  <c r="D59"/>
  <c r="I67"/>
  <c r="I68"/>
  <c r="N68"/>
  <c r="N70"/>
  <c r="I71"/>
  <c r="N71"/>
  <c r="N66" s="1"/>
  <c r="I75"/>
  <c r="I78"/>
  <c r="I79"/>
  <c r="N85"/>
  <c r="N131"/>
  <c r="E135"/>
  <c r="N164"/>
  <c r="E25" i="5"/>
  <c r="N104"/>
  <c r="I121"/>
  <c r="I124"/>
  <c r="I127"/>
  <c r="E13" i="7"/>
  <c r="D13" s="1"/>
  <c r="N15"/>
  <c r="N17"/>
  <c r="I24"/>
  <c r="D24"/>
  <c r="E27"/>
  <c r="D27"/>
  <c r="E28"/>
  <c r="I28"/>
  <c r="N35"/>
  <c r="D35"/>
  <c r="I37"/>
  <c r="N71"/>
  <c r="N86"/>
  <c r="I135"/>
  <c r="N30" i="11"/>
  <c r="D30" s="1"/>
  <c r="E34"/>
  <c r="I43"/>
  <c r="N43"/>
  <c r="N38" s="1"/>
  <c r="E71"/>
  <c r="E66" s="1"/>
  <c r="N73"/>
  <c r="N89"/>
  <c r="N90"/>
  <c r="N91"/>
  <c r="I92"/>
  <c r="N142"/>
  <c r="I28" i="5"/>
  <c r="N92"/>
  <c r="N121"/>
  <c r="N129"/>
  <c r="N137"/>
  <c r="E11" i="7"/>
  <c r="D11" s="1"/>
  <c r="I11"/>
  <c r="N28"/>
  <c r="E32"/>
  <c r="E33"/>
  <c r="I33"/>
  <c r="E39"/>
  <c r="E50"/>
  <c r="D50"/>
  <c r="E77"/>
  <c r="I86"/>
  <c r="I91"/>
  <c r="I92"/>
  <c r="I122"/>
  <c r="I126"/>
  <c r="I132"/>
  <c r="E164"/>
  <c r="I17" i="11"/>
  <c r="E21"/>
  <c r="D21" s="1"/>
  <c r="E28" i="5"/>
  <c r="D28" s="1"/>
  <c r="N28"/>
  <c r="N95"/>
  <c r="E128"/>
  <c r="N131"/>
  <c r="E136"/>
  <c r="I32" i="7"/>
  <c r="E37"/>
  <c r="D37"/>
  <c r="N37"/>
  <c r="I83"/>
  <c r="I118"/>
  <c r="N123"/>
  <c r="E127"/>
  <c r="I127"/>
  <c r="I129"/>
  <c r="I136"/>
  <c r="I139"/>
  <c r="I11" i="11"/>
  <c r="I15"/>
  <c r="N15"/>
  <c r="E18"/>
  <c r="I18"/>
  <c r="E19"/>
  <c r="I19"/>
  <c r="E22"/>
  <c r="D22" s="1"/>
  <c r="E25"/>
  <c r="D25" s="1"/>
  <c r="I28"/>
  <c r="D28" s="1"/>
  <c r="I34"/>
  <c r="I35"/>
  <c r="D35"/>
  <c r="N36"/>
  <c r="N37"/>
  <c r="D37"/>
  <c r="E39"/>
  <c r="I39"/>
  <c r="I38"/>
  <c r="I62"/>
  <c r="D62"/>
  <c r="E74"/>
  <c r="N76"/>
  <c r="N77"/>
  <c r="E80"/>
  <c r="N80"/>
  <c r="N82"/>
  <c r="N118"/>
  <c r="E119"/>
  <c r="I123"/>
  <c r="E124"/>
  <c r="I124"/>
  <c r="N129"/>
  <c r="I140"/>
  <c r="D15" i="4"/>
  <c r="D11" s="1"/>
  <c r="I13" i="5"/>
  <c r="I25"/>
  <c r="E12" i="9"/>
  <c r="E11" s="1"/>
  <c r="L87" i="11"/>
  <c r="I87" s="1"/>
  <c r="D31" i="5"/>
  <c r="D12" s="1"/>
  <c r="D37"/>
  <c r="D15" s="1"/>
  <c r="E28" i="9"/>
  <c r="E14" i="10"/>
  <c r="E53"/>
  <c r="E65"/>
  <c r="F26" i="5" l="1"/>
  <c r="E26" s="1"/>
  <c r="E92"/>
  <c r="I164" i="7"/>
  <c r="D164" s="1"/>
  <c r="D34"/>
  <c r="F116" i="11"/>
  <c r="F164" s="1"/>
  <c r="E164" s="1"/>
  <c r="D164" s="1"/>
  <c r="N130" i="7"/>
  <c r="N116" s="1"/>
  <c r="E25"/>
  <c r="D25" s="1"/>
  <c r="I15"/>
  <c r="D15" s="1"/>
  <c r="L92" i="5"/>
  <c r="L26" s="1"/>
  <c r="E96"/>
  <c r="K116" i="11"/>
  <c r="K164" s="1"/>
  <c r="I164" s="1"/>
  <c r="I121" i="7"/>
  <c r="I116" s="1"/>
  <c r="D53" i="6"/>
  <c r="D21" i="7"/>
  <c r="D65" i="5"/>
  <c r="D50" i="11"/>
  <c r="E37" i="9"/>
  <c r="E36" s="1"/>
  <c r="D53" i="7"/>
  <c r="E66"/>
  <c r="D45" i="5"/>
  <c r="D16" s="1"/>
  <c r="D52"/>
  <c r="D20" s="1"/>
  <c r="N38" i="7"/>
  <c r="E116"/>
  <c r="D12"/>
  <c r="D43"/>
  <c r="E116" i="11"/>
  <c r="D30" i="7"/>
  <c r="E74" i="10"/>
  <c r="J92" i="5"/>
  <c r="J26"/>
  <c r="I26" s="1"/>
  <c r="D26" s="1"/>
  <c r="I78" i="7"/>
  <c r="I66"/>
  <c r="E15" i="11"/>
  <c r="D15" s="1"/>
  <c r="D10" s="1"/>
  <c r="D18"/>
  <c r="D10" i="7"/>
  <c r="N10" i="11"/>
  <c r="D19"/>
  <c r="D32" i="7"/>
  <c r="D34" i="11"/>
  <c r="D28" i="7"/>
  <c r="D25" i="5"/>
  <c r="D43" i="11"/>
  <c r="D33" i="7"/>
  <c r="D17"/>
  <c r="D38" i="11"/>
  <c r="I10"/>
  <c r="D14" i="6" s="1"/>
  <c r="I10" i="7"/>
  <c r="D37" i="6"/>
  <c r="I66" i="11"/>
  <c r="N10" i="7"/>
  <c r="E31" i="10"/>
  <c r="E71"/>
  <c r="E55" s="1"/>
  <c r="E76" s="1"/>
  <c r="D39" i="11"/>
  <c r="L66"/>
  <c r="E38" i="7"/>
  <c r="D38" s="1"/>
  <c r="D11" i="11"/>
  <c r="E10" i="7"/>
  <c r="D36" i="6" s="1"/>
  <c r="E30" i="10"/>
  <c r="E70"/>
  <c r="P242" i="5" l="1"/>
  <c r="P239" s="1"/>
  <c r="E29" i="10"/>
  <c r="E69"/>
  <c r="E54"/>
  <c r="E75" s="1"/>
  <c r="E10" i="11"/>
  <c r="D13" i="6"/>
  <c r="D12" s="1"/>
  <c r="D29" s="1"/>
  <c r="D19" s="1"/>
  <c r="E72" i="10"/>
  <c r="I92" i="5"/>
  <c r="D35" i="6"/>
  <c r="D52" s="1"/>
  <c r="D42" s="1"/>
  <c r="Q242" i="5"/>
  <c r="Q240" s="1"/>
  <c r="N242"/>
  <c r="M242"/>
  <c r="M237" s="1"/>
  <c r="G242"/>
  <c r="G240" s="1"/>
  <c r="K242"/>
  <c r="K240" s="1"/>
  <c r="H242"/>
  <c r="H238" s="1"/>
  <c r="J242"/>
  <c r="J237" s="1"/>
  <c r="P194"/>
  <c r="P197"/>
  <c r="P196"/>
  <c r="P206"/>
  <c r="P21" s="1"/>
  <c r="P222"/>
  <c r="P225"/>
  <c r="P227"/>
  <c r="P230"/>
  <c r="P231"/>
  <c r="P233"/>
  <c r="P201"/>
  <c r="P210"/>
  <c r="P219"/>
  <c r="P220"/>
  <c r="P226"/>
  <c r="P229"/>
  <c r="P234"/>
  <c r="P240"/>
  <c r="F242"/>
  <c r="F227" s="1"/>
  <c r="O242"/>
  <c r="O226"/>
  <c r="P200"/>
  <c r="P202"/>
  <c r="P18"/>
  <c r="P213"/>
  <c r="P221"/>
  <c r="P224"/>
  <c r="P228"/>
  <c r="P232"/>
  <c r="P236"/>
  <c r="L242"/>
  <c r="L238"/>
  <c r="P192"/>
  <c r="P191" s="1"/>
  <c r="P195"/>
  <c r="P199"/>
  <c r="P17"/>
  <c r="P203"/>
  <c r="P207"/>
  <c r="P208"/>
  <c r="P209"/>
  <c r="P212"/>
  <c r="P214"/>
  <c r="P216"/>
  <c r="P217"/>
  <c r="P223"/>
  <c r="P237"/>
  <c r="P238"/>
  <c r="P22" l="1"/>
  <c r="M192"/>
  <c r="M191" s="1"/>
  <c r="F194"/>
  <c r="J194"/>
  <c r="M194"/>
  <c r="Q195"/>
  <c r="H197"/>
  <c r="H196" s="1"/>
  <c r="L197"/>
  <c r="L196" s="1"/>
  <c r="G199"/>
  <c r="G17" s="1"/>
  <c r="J199"/>
  <c r="J17"/>
  <c r="O199"/>
  <c r="O17" s="1"/>
  <c r="K200"/>
  <c r="K19"/>
  <c r="O200"/>
  <c r="O19" s="1"/>
  <c r="K201"/>
  <c r="Q201"/>
  <c r="F202"/>
  <c r="F18" s="1"/>
  <c r="J202"/>
  <c r="J18"/>
  <c r="O202"/>
  <c r="O18" s="1"/>
  <c r="Q202"/>
  <c r="Q18"/>
  <c r="Q203"/>
  <c r="F206"/>
  <c r="F21"/>
  <c r="H206"/>
  <c r="H21" s="1"/>
  <c r="J206"/>
  <c r="J21"/>
  <c r="M206"/>
  <c r="M21" s="1"/>
  <c r="F207"/>
  <c r="Q207"/>
  <c r="G208"/>
  <c r="J208"/>
  <c r="L208"/>
  <c r="O208"/>
  <c r="N208"/>
  <c r="Q208"/>
  <c r="L209"/>
  <c r="O209"/>
  <c r="N209"/>
  <c r="Q209"/>
  <c r="G210"/>
  <c r="J210"/>
  <c r="Q210"/>
  <c r="Q212"/>
  <c r="Q213"/>
  <c r="H214"/>
  <c r="K214"/>
  <c r="O214"/>
  <c r="N214" s="1"/>
  <c r="F216"/>
  <c r="J216"/>
  <c r="M216"/>
  <c r="Q217"/>
  <c r="Q219"/>
  <c r="G220"/>
  <c r="J220"/>
  <c r="M220"/>
  <c r="F221"/>
  <c r="H221"/>
  <c r="K221"/>
  <c r="Q221"/>
  <c r="G223"/>
  <c r="K223"/>
  <c r="Q223"/>
  <c r="Q224"/>
  <c r="G225"/>
  <c r="J225"/>
  <c r="F226"/>
  <c r="J226"/>
  <c r="M226"/>
  <c r="G227"/>
  <c r="J227"/>
  <c r="G228"/>
  <c r="H228"/>
  <c r="K228"/>
  <c r="Q228"/>
  <c r="J229"/>
  <c r="M229"/>
  <c r="O229"/>
  <c r="N229" s="1"/>
  <c r="G230"/>
  <c r="J230"/>
  <c r="L230"/>
  <c r="M230"/>
  <c r="O230"/>
  <c r="N230"/>
  <c r="Q230"/>
  <c r="F231"/>
  <c r="H231"/>
  <c r="J231"/>
  <c r="F232"/>
  <c r="K232"/>
  <c r="F233"/>
  <c r="H233"/>
  <c r="L233"/>
  <c r="M233"/>
  <c r="L234"/>
  <c r="O234"/>
  <c r="N234"/>
  <c r="Q234"/>
  <c r="F236"/>
  <c r="H236"/>
  <c r="K236"/>
  <c r="H237"/>
  <c r="Q237"/>
  <c r="F238"/>
  <c r="J238"/>
  <c r="M238"/>
  <c r="G239"/>
  <c r="J239"/>
  <c r="L239"/>
  <c r="M239"/>
  <c r="L240"/>
  <c r="O240"/>
  <c r="N240"/>
  <c r="P19"/>
  <c r="K192"/>
  <c r="K191"/>
  <c r="O192"/>
  <c r="O191" s="1"/>
  <c r="G194"/>
  <c r="L194"/>
  <c r="G195"/>
  <c r="K195"/>
  <c r="O195"/>
  <c r="N195"/>
  <c r="G197"/>
  <c r="G196" s="1"/>
  <c r="K197"/>
  <c r="K196"/>
  <c r="M199"/>
  <c r="M17" s="1"/>
  <c r="H200"/>
  <c r="Q200"/>
  <c r="Q19"/>
  <c r="G201"/>
  <c r="J201"/>
  <c r="M201"/>
  <c r="L202"/>
  <c r="L18" s="1"/>
  <c r="H203"/>
  <c r="K203"/>
  <c r="O203"/>
  <c r="N203" s="1"/>
  <c r="L206"/>
  <c r="L21"/>
  <c r="O206"/>
  <c r="O21" s="1"/>
  <c r="Q206"/>
  <c r="Q21"/>
  <c r="G207"/>
  <c r="J207"/>
  <c r="L207"/>
  <c r="O207"/>
  <c r="N207"/>
  <c r="G209"/>
  <c r="J209"/>
  <c r="H210"/>
  <c r="K210"/>
  <c r="J212"/>
  <c r="M212"/>
  <c r="K213"/>
  <c r="O213"/>
  <c r="N213" s="1"/>
  <c r="G214"/>
  <c r="L214"/>
  <c r="G216"/>
  <c r="L216"/>
  <c r="Q216"/>
  <c r="G217"/>
  <c r="M217"/>
  <c r="G219"/>
  <c r="L219"/>
  <c r="F220"/>
  <c r="L220"/>
  <c r="J221"/>
  <c r="K222"/>
  <c r="M222"/>
  <c r="Q222"/>
  <c r="H223"/>
  <c r="O223"/>
  <c r="N223"/>
  <c r="F224"/>
  <c r="K224"/>
  <c r="K225"/>
  <c r="H226"/>
  <c r="L226"/>
  <c r="M227"/>
  <c r="Q227"/>
  <c r="L228"/>
  <c r="O228"/>
  <c r="N228" s="1"/>
  <c r="G229"/>
  <c r="L229"/>
  <c r="M231"/>
  <c r="Q231"/>
  <c r="G232"/>
  <c r="L232"/>
  <c r="O232"/>
  <c r="N232" s="1"/>
  <c r="Q232"/>
  <c r="G233"/>
  <c r="K233"/>
  <c r="O233"/>
  <c r="N233" s="1"/>
  <c r="Q233"/>
  <c r="F234"/>
  <c r="H234"/>
  <c r="K234"/>
  <c r="M234"/>
  <c r="L236"/>
  <c r="O236"/>
  <c r="N236" s="1"/>
  <c r="F237"/>
  <c r="K237"/>
  <c r="O237"/>
  <c r="N237" s="1"/>
  <c r="Q238"/>
  <c r="K239"/>
  <c r="O239"/>
  <c r="N239" s="1"/>
  <c r="F240"/>
  <c r="J240"/>
  <c r="M240"/>
  <c r="G192"/>
  <c r="G191"/>
  <c r="J192"/>
  <c r="J191" s="1"/>
  <c r="Q192"/>
  <c r="Q191"/>
  <c r="Q194"/>
  <c r="H195"/>
  <c r="L195"/>
  <c r="F197"/>
  <c r="F196"/>
  <c r="J197"/>
  <c r="J196" s="1"/>
  <c r="O197"/>
  <c r="O196"/>
  <c r="N196" s="1"/>
  <c r="H199"/>
  <c r="H17"/>
  <c r="L199"/>
  <c r="L17" s="1"/>
  <c r="Q199"/>
  <c r="Q17"/>
  <c r="F200"/>
  <c r="J200"/>
  <c r="L200"/>
  <c r="F201"/>
  <c r="H201"/>
  <c r="L201"/>
  <c r="G202"/>
  <c r="G18"/>
  <c r="K202"/>
  <c r="K18" s="1"/>
  <c r="M202"/>
  <c r="M18"/>
  <c r="G203"/>
  <c r="J203"/>
  <c r="M203"/>
  <c r="L210"/>
  <c r="G212"/>
  <c r="K212"/>
  <c r="O212"/>
  <c r="N212"/>
  <c r="F213"/>
  <c r="H213"/>
  <c r="M213"/>
  <c r="Q214"/>
  <c r="K216"/>
  <c r="O216"/>
  <c r="N216" s="1"/>
  <c r="F217"/>
  <c r="J217"/>
  <c r="L217"/>
  <c r="F219"/>
  <c r="H219"/>
  <c r="K219"/>
  <c r="H220"/>
  <c r="K220"/>
  <c r="O220"/>
  <c r="N220" s="1"/>
  <c r="G221"/>
  <c r="M221"/>
  <c r="G222"/>
  <c r="J222"/>
  <c r="L222"/>
  <c r="J223"/>
  <c r="M223"/>
  <c r="H224"/>
  <c r="L224"/>
  <c r="M225"/>
  <c r="O225"/>
  <c r="N225" s="1"/>
  <c r="Q225"/>
  <c r="Q226"/>
  <c r="H227"/>
  <c r="L227"/>
  <c r="O227"/>
  <c r="N227" s="1"/>
  <c r="F228"/>
  <c r="J228"/>
  <c r="M228"/>
  <c r="F229"/>
  <c r="H229"/>
  <c r="K229"/>
  <c r="Q229"/>
  <c r="F230"/>
  <c r="H230"/>
  <c r="K230"/>
  <c r="G231"/>
  <c r="K231"/>
  <c r="L231"/>
  <c r="O231"/>
  <c r="N231" s="1"/>
  <c r="H232"/>
  <c r="J232"/>
  <c r="M232"/>
  <c r="J233"/>
  <c r="G234"/>
  <c r="J234"/>
  <c r="G236"/>
  <c r="J236"/>
  <c r="M236"/>
  <c r="L237"/>
  <c r="G238"/>
  <c r="K238"/>
  <c r="O238"/>
  <c r="N238"/>
  <c r="F239"/>
  <c r="H239"/>
  <c r="Q239"/>
  <c r="H240"/>
  <c r="F192"/>
  <c r="F191" s="1"/>
  <c r="H192"/>
  <c r="H191"/>
  <c r="L192"/>
  <c r="L191" s="1"/>
  <c r="H194"/>
  <c r="K194"/>
  <c r="O194"/>
  <c r="N194" s="1"/>
  <c r="F195"/>
  <c r="J195"/>
  <c r="M195"/>
  <c r="M197"/>
  <c r="M196" s="1"/>
  <c r="Q197"/>
  <c r="Q196" s="1"/>
  <c r="F199"/>
  <c r="F17" s="1"/>
  <c r="K199"/>
  <c r="K17" s="1"/>
  <c r="G200"/>
  <c r="G22" s="1"/>
  <c r="M200"/>
  <c r="O201"/>
  <c r="N201" s="1"/>
  <c r="H202"/>
  <c r="H18"/>
  <c r="F203"/>
  <c r="L203"/>
  <c r="G206"/>
  <c r="G21"/>
  <c r="K206"/>
  <c r="K21" s="1"/>
  <c r="H207"/>
  <c r="K207"/>
  <c r="M207"/>
  <c r="F208"/>
  <c r="H208"/>
  <c r="K208"/>
  <c r="M208"/>
  <c r="F209"/>
  <c r="H209"/>
  <c r="K209"/>
  <c r="M209"/>
  <c r="F210"/>
  <c r="M210"/>
  <c r="O210"/>
  <c r="N210" s="1"/>
  <c r="F212"/>
  <c r="H212"/>
  <c r="L212"/>
  <c r="G213"/>
  <c r="J213"/>
  <c r="L213"/>
  <c r="F214"/>
  <c r="J214"/>
  <c r="M214"/>
  <c r="H216"/>
  <c r="H217"/>
  <c r="K217"/>
  <c r="O217"/>
  <c r="N217" s="1"/>
  <c r="J219"/>
  <c r="M219"/>
  <c r="O219"/>
  <c r="N219" s="1"/>
  <c r="Q220"/>
  <c r="L221"/>
  <c r="O221"/>
  <c r="N221" s="1"/>
  <c r="F222"/>
  <c r="H222"/>
  <c r="O222"/>
  <c r="N222" s="1"/>
  <c r="F223"/>
  <c r="L223"/>
  <c r="G224"/>
  <c r="J224"/>
  <c r="M224"/>
  <c r="O224"/>
  <c r="N224" s="1"/>
  <c r="F225"/>
  <c r="H225"/>
  <c r="L225"/>
  <c r="G226"/>
  <c r="K226"/>
  <c r="K227"/>
  <c r="Q236"/>
  <c r="G237"/>
  <c r="P198"/>
  <c r="P16"/>
  <c r="E242"/>
  <c r="P205"/>
  <c r="P20" s="1"/>
  <c r="P215"/>
  <c r="P218"/>
  <c r="I242"/>
  <c r="P193"/>
  <c r="P190"/>
  <c r="P27" s="1"/>
  <c r="P24" s="1"/>
  <c r="N226"/>
  <c r="P235"/>
  <c r="P211"/>
  <c r="M22" l="1"/>
  <c r="J22"/>
  <c r="H22"/>
  <c r="F22"/>
  <c r="D242"/>
  <c r="L22"/>
  <c r="E192"/>
  <c r="E191" s="1"/>
  <c r="I192"/>
  <c r="I191"/>
  <c r="G193"/>
  <c r="G190" s="1"/>
  <c r="G23" s="1"/>
  <c r="K193"/>
  <c r="O193"/>
  <c r="N193" s="1"/>
  <c r="I195"/>
  <c r="G198"/>
  <c r="G16" s="1"/>
  <c r="J198"/>
  <c r="J16" s="1"/>
  <c r="I200"/>
  <c r="E201"/>
  <c r="I203"/>
  <c r="H205"/>
  <c r="H20"/>
  <c r="K205"/>
  <c r="K20" s="1"/>
  <c r="Q205"/>
  <c r="Q20"/>
  <c r="I207"/>
  <c r="I209"/>
  <c r="G211"/>
  <c r="J211"/>
  <c r="M211"/>
  <c r="Q211"/>
  <c r="I212"/>
  <c r="I213"/>
  <c r="H215"/>
  <c r="L215"/>
  <c r="O215"/>
  <c r="N215"/>
  <c r="E217"/>
  <c r="I217"/>
  <c r="G218"/>
  <c r="L218"/>
  <c r="E219"/>
  <c r="I219"/>
  <c r="I222"/>
  <c r="I224"/>
  <c r="I226"/>
  <c r="E227"/>
  <c r="E229"/>
  <c r="I229"/>
  <c r="E230"/>
  <c r="I232"/>
  <c r="E233"/>
  <c r="I234"/>
  <c r="G235"/>
  <c r="K235"/>
  <c r="O235"/>
  <c r="N235"/>
  <c r="E237"/>
  <c r="E239"/>
  <c r="E240"/>
  <c r="I240"/>
  <c r="F193"/>
  <c r="J193"/>
  <c r="E194"/>
  <c r="E195"/>
  <c r="F198"/>
  <c r="F16" s="1"/>
  <c r="K198"/>
  <c r="K16"/>
  <c r="M198"/>
  <c r="M16" s="1"/>
  <c r="Q198"/>
  <c r="Q16"/>
  <c r="I199"/>
  <c r="I17" s="1"/>
  <c r="E200"/>
  <c r="E19"/>
  <c r="I202"/>
  <c r="I18" s="1"/>
  <c r="E203"/>
  <c r="G205"/>
  <c r="G20" s="1"/>
  <c r="L205"/>
  <c r="L20" s="1"/>
  <c r="I206"/>
  <c r="I21" s="1"/>
  <c r="E208"/>
  <c r="I208"/>
  <c r="E209"/>
  <c r="E210"/>
  <c r="F211"/>
  <c r="E212"/>
  <c r="E213"/>
  <c r="K215"/>
  <c r="J218"/>
  <c r="E222"/>
  <c r="E225"/>
  <c r="I227"/>
  <c r="I228"/>
  <c r="I230"/>
  <c r="I231"/>
  <c r="F235"/>
  <c r="M235"/>
  <c r="Q235"/>
  <c r="I236"/>
  <c r="I238"/>
  <c r="I239"/>
  <c r="H193"/>
  <c r="L193"/>
  <c r="L190" s="1"/>
  <c r="L27" s="1"/>
  <c r="L24" s="1"/>
  <c r="I194"/>
  <c r="E196"/>
  <c r="H198"/>
  <c r="H190" s="1"/>
  <c r="H27" s="1"/>
  <c r="H24" s="1"/>
  <c r="L198"/>
  <c r="L16" s="1"/>
  <c r="E199"/>
  <c r="E17" s="1"/>
  <c r="E202"/>
  <c r="E18" s="1"/>
  <c r="K211"/>
  <c r="O211"/>
  <c r="N211" s="1"/>
  <c r="I214"/>
  <c r="G215"/>
  <c r="J215"/>
  <c r="M215"/>
  <c r="Q215"/>
  <c r="I216"/>
  <c r="F218"/>
  <c r="K218"/>
  <c r="O218"/>
  <c r="N218"/>
  <c r="E220"/>
  <c r="E221"/>
  <c r="E223"/>
  <c r="E224"/>
  <c r="I225"/>
  <c r="E231"/>
  <c r="E232"/>
  <c r="I233"/>
  <c r="E234"/>
  <c r="H235"/>
  <c r="L235"/>
  <c r="I237"/>
  <c r="E238"/>
  <c r="M193"/>
  <c r="M190" s="1"/>
  <c r="M27" s="1"/>
  <c r="M24" s="1"/>
  <c r="Q193"/>
  <c r="I196"/>
  <c r="E197"/>
  <c r="I197"/>
  <c r="O198"/>
  <c r="O16" s="1"/>
  <c r="I201"/>
  <c r="F205"/>
  <c r="F20" s="1"/>
  <c r="J205"/>
  <c r="J20"/>
  <c r="M205"/>
  <c r="M20" s="1"/>
  <c r="O205"/>
  <c r="O20"/>
  <c r="E206"/>
  <c r="E39" i="9" s="1"/>
  <c r="E38" s="1"/>
  <c r="E207" i="5"/>
  <c r="I210"/>
  <c r="H211"/>
  <c r="L211"/>
  <c r="E214"/>
  <c r="F215"/>
  <c r="E216"/>
  <c r="H218"/>
  <c r="M218"/>
  <c r="Q218"/>
  <c r="Q190" s="1"/>
  <c r="Q23" s="1"/>
  <c r="D55" i="4" s="1"/>
  <c r="D89" s="1"/>
  <c r="I220" i="5"/>
  <c r="I221"/>
  <c r="I223"/>
  <c r="E226"/>
  <c r="E228"/>
  <c r="J235"/>
  <c r="E236"/>
  <c r="J19"/>
  <c r="Q22"/>
  <c r="N199"/>
  <c r="N17"/>
  <c r="F19"/>
  <c r="H19"/>
  <c r="M19"/>
  <c r="K22"/>
  <c r="O22"/>
  <c r="P23"/>
  <c r="D54" i="4" s="1"/>
  <c r="D88" s="1"/>
  <c r="N197" i="5"/>
  <c r="N200"/>
  <c r="N19" s="1"/>
  <c r="G19"/>
  <c r="N192"/>
  <c r="N191" s="1"/>
  <c r="L19"/>
  <c r="N202"/>
  <c r="N18" s="1"/>
  <c r="N206"/>
  <c r="N21" s="1"/>
  <c r="F190" l="1"/>
  <c r="F23"/>
  <c r="H16"/>
  <c r="K190"/>
  <c r="K27" s="1"/>
  <c r="K24" s="1"/>
  <c r="J190"/>
  <c r="J27" s="1"/>
  <c r="I22"/>
  <c r="O190"/>
  <c r="O27" s="1"/>
  <c r="O24" s="1"/>
  <c r="E40" i="9"/>
  <c r="E22" i="5"/>
  <c r="E21"/>
  <c r="H23"/>
  <c r="F27"/>
  <c r="F24" s="1"/>
  <c r="G27"/>
  <c r="G24"/>
  <c r="I19"/>
  <c r="N205"/>
  <c r="N20" s="1"/>
  <c r="J23"/>
  <c r="D48" i="4" s="1"/>
  <c r="D82" s="1"/>
  <c r="D96" s="1"/>
  <c r="L23" i="5"/>
  <c r="D50" i="4" s="1"/>
  <c r="D84" s="1"/>
  <c r="D98" s="1"/>
  <c r="Q27" i="5"/>
  <c r="Q24" s="1"/>
  <c r="K23"/>
  <c r="D49" i="4" s="1"/>
  <c r="D83" s="1"/>
  <c r="D97" s="1"/>
  <c r="M23" i="5"/>
  <c r="D51" i="4" s="1"/>
  <c r="D85" s="1"/>
  <c r="D99" s="1"/>
  <c r="N198" i="5"/>
  <c r="N16" s="1"/>
  <c r="N22"/>
  <c r="E205"/>
  <c r="E20" s="1"/>
  <c r="I205"/>
  <c r="I20"/>
  <c r="I211"/>
  <c r="E215"/>
  <c r="I235"/>
  <c r="E198"/>
  <c r="E16" s="1"/>
  <c r="E211"/>
  <c r="I218"/>
  <c r="E235"/>
  <c r="E193"/>
  <c r="E190" s="1"/>
  <c r="E23" s="1"/>
  <c r="D46" i="4" s="1"/>
  <c r="I193" i="5"/>
  <c r="I190" s="1"/>
  <c r="I23" s="1"/>
  <c r="D47" i="4" s="1"/>
  <c r="D81" s="1"/>
  <c r="D95" s="1"/>
  <c r="I198" i="5"/>
  <c r="I16"/>
  <c r="I215"/>
  <c r="E218"/>
  <c r="I27" l="1"/>
  <c r="I24" s="1"/>
  <c r="J24"/>
  <c r="D45" i="4"/>
  <c r="E27" i="5"/>
  <c r="N190"/>
  <c r="N23"/>
  <c r="O23"/>
  <c r="D53" i="4" s="1"/>
  <c r="D87" s="1"/>
  <c r="N27" i="5"/>
  <c r="N24" s="1"/>
  <c r="D80" i="4"/>
  <c r="D94" s="1"/>
  <c r="D27" i="5" l="1"/>
  <c r="E24"/>
  <c r="D248" s="1"/>
  <c r="D79" i="4"/>
  <c r="D93" s="1"/>
  <c r="D52"/>
  <c r="D86" s="1"/>
  <c r="D44" l="1"/>
  <c r="D247" i="5"/>
  <c r="D24"/>
</calcChain>
</file>

<file path=xl/sharedStrings.xml><?xml version="1.0" encoding="utf-8"?>
<sst xmlns="http://schemas.openxmlformats.org/spreadsheetml/2006/main" count="3365" uniqueCount="1372">
  <si>
    <t>Ūkio subjektas: Jotainių socialinės globos namai</t>
  </si>
  <si>
    <t>Ataskaitinis laikotarpis: 2023-01-01 - 2024-01-01</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</si>
  <si>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</si>
  <si>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</si>
  <si>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</si>
  <si>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</si>
  <si>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</si>
  <si>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</si>
  <si>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</si>
  <si>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</si>
  <si>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</si>
  <si>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</si>
  <si>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</si>
  <si>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</si>
  <si>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</si>
  <si>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</si>
  <si>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</si>
  <si>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</si>
  <si>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</si>
  <si>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</si>
  <si>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</si>
  <si>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</si>
  <si>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</si>
  <si>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</si>
  <si>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</si>
  <si>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</si>
  <si>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</si>
  <si>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</si>
  <si>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</si>
  <si>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</si>
  <si>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</si>
  <si>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</si>
  <si>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</si>
  <si>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</si>
  <si>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</si>
  <si>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</si>
  <si>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</si>
  <si>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</si>
  <si>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</si>
  <si>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</si>
  <si>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</si>
  <si>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</si>
  <si>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</si>
  <si>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</si>
  <si>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</si>
  <si>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</si>
  <si>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</si>
  <si>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</si>
  <si>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</si>
  <si>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</si>
  <si>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</si>
  <si>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</si>
  <si>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</si>
  <si>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</si>
  <si>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</si>
  <si>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</si>
  <si>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</si>
  <si>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</si>
  <si>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</si>
  <si>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</si>
  <si>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</si>
  <si>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</si>
  <si>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</si>
  <si>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</si>
  <si>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</si>
  <si>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</si>
  <si>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</si>
  <si>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</si>
  <si>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</si>
  <si>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</si>
  <si>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</si>
  <si>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</si>
  <si>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</si>
  <si>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</si>
  <si>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</si>
  <si>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</si>
  <si>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</si>
  <si>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</si>
  <si>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</si>
  <si>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</si>
  <si>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</si>
  <si>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</si>
  <si>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</si>
  <si>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</si>
  <si>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</si>
  <si>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</si>
  <si>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</si>
  <si>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</si>
  <si>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</si>
  <si>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</si>
  <si>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</si>
  <si>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</si>
  <si>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</si>
  <si>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</si>
  <si>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</si>
  <si>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</si>
  <si>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</si>
  <si>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</si>
  <si>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</si>
  <si>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</si>
  <si>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</si>
  <si>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</si>
  <si>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</si>
  <si>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</si>
  <si>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</si>
  <si>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</si>
  <si>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</si>
  <si>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</si>
  <si>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t>pajamos už paviršinių nuotekų tvarkymą, jei yra atskira paviršinių nuotekų surinkimo sistema</t>
  </si>
  <si>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</si>
  <si>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</si>
  <si>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</si>
  <si>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</si>
  <si>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</si>
  <si>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</si>
  <si>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</si>
  <si>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</si>
  <si>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</si>
  <si>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</si>
  <si>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</si>
  <si>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</si>
  <si>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</si>
  <si>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</si>
  <si>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</si>
  <si>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</si>
  <si>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</si>
  <si>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</si>
  <si>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</si>
  <si>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</si>
  <si>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</si>
  <si>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</si>
  <si>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</si>
  <si>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</si>
  <si>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</si>
  <si>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</si>
  <si>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</si>
  <si>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</si>
  <si>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</si>
  <si>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</si>
  <si>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</si>
  <si>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</si>
  <si>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</si>
  <si>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</si>
  <si>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t>paviršinių nuotekų tvarkymo sąnaudos, jei yra atskira paviršinių nuotekų surinkimo sistema</t>
  </si>
  <si>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</si>
  <si>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</si>
  <si>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</si>
  <si>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</si>
  <si>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</si>
  <si>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</si>
  <si>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</si>
  <si>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</si>
  <si>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</si>
  <si>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</si>
  <si>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</si>
  <si>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</si>
  <si>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</si>
  <si>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</si>
  <si>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</si>
  <si>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</si>
  <si>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</si>
  <si>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</si>
  <si>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</si>
  <si>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</si>
  <si>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</si>
  <si>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</si>
  <si>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</si>
  <si>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</si>
  <si>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</si>
  <si>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</si>
  <si>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</si>
  <si>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</si>
  <si>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</si>
  <si>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</si>
  <si>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</si>
  <si>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</si>
  <si>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</si>
  <si>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</si>
  <si>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</si>
  <si>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</si>
  <si>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</si>
  <si>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</si>
  <si>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</si>
  <si>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</si>
  <si>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</si>
  <si>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</si>
  <si>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</si>
  <si>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</si>
  <si>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</si>
  <si>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</si>
  <si>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</si>
  <si>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</si>
  <si>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</si>
  <si>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</si>
  <si>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</si>
  <si>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</si>
  <si>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</si>
  <si>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</si>
  <si>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</si>
  <si>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</si>
  <si>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</si>
  <si>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</si>
  <si>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</si>
  <si>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</si>
  <si>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</si>
  <si>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</si>
  <si>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</si>
  <si>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</si>
  <si>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</si>
  <si>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</si>
  <si>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</si>
  <si>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t>paviršinių nuotekų tvarkymo pelnas (nuostolis), jei yra atskira paviršinių nuotekų surinkimo sistema</t>
  </si>
  <si>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</si>
  <si>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</si>
  <si>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</si>
  <si>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</si>
  <si>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</si>
  <si>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</si>
  <si>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</si>
  <si>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</si>
  <si>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</si>
  <si>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</si>
  <si>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</si>
  <si>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</si>
  <si>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</si>
  <si>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</si>
  <si>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</si>
  <si>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</si>
  <si>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</si>
  <si>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</si>
  <si>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</si>
  <si>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</si>
  <si>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</si>
  <si>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</si>
  <si>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</si>
  <si>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</si>
  <si>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</si>
  <si>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</si>
  <si>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</si>
  <si>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t>paviršinių nuotekų tvarkymo pelningumas (nuostolingumas, jei yra atskira paviršinių nuotekų surinkimo sistema, %</t>
  </si>
  <si>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</si>
  <si>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</si>
  <si>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</si>
  <si>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</si>
  <si>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</si>
  <si>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</si>
  <si>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</si>
  <si>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</si>
  <si>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</si>
  <si>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</si>
  <si>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</si>
  <si>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</si>
  <si>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</si>
  <si>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</si>
  <si>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</si>
  <si>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</si>
  <si>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</si>
  <si>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</si>
  <si>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</si>
  <si>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</si>
  <si>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</si>
  <si>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</si>
  <si>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</si>
  <si>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</si>
  <si>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</si>
  <si>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</si>
  <si>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</si>
  <si>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</si>
  <si>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</si>
  <si>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</si>
  <si>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</si>
  <si>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</si>
  <si>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</si>
  <si>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</si>
  <si>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</si>
  <si>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</si>
  <si>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</si>
  <si>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</si>
  <si>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</si>
  <si>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</si>
  <si>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</si>
  <si>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</si>
  <si>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</si>
  <si>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</si>
  <si>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</si>
  <si>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</si>
  <si>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</si>
  <si>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</si>
  <si>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</si>
  <si>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</si>
  <si>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</si>
  <si>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</si>
  <si>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</si>
  <si>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</si>
  <si>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</si>
  <si>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</si>
  <si>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</si>
  <si>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</si>
  <si>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</si>
  <si>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</si>
  <si>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</si>
  <si>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</si>
  <si>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</si>
  <si>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</si>
  <si>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</si>
  <si>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</si>
  <si>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</si>
  <si>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</si>
  <si>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</si>
  <si>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</si>
  <si>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</si>
  <si>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</si>
  <si>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</si>
  <si>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</si>
  <si>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</si>
  <si>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</si>
  <si>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</si>
  <si>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</si>
  <si>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</si>
  <si>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</si>
  <si>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</si>
  <si>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</si>
  <si>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</si>
  <si>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</si>
  <si>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</si>
  <si>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</si>
  <si>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</si>
  <si>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</si>
  <si>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</si>
  <si>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</si>
  <si>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</si>
  <si>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</si>
  <si>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</si>
  <si>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</si>
  <si>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</si>
  <si>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</si>
  <si>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</si>
  <si>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</si>
  <si>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</si>
  <si>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</si>
  <si>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</si>
  <si>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</si>
  <si>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</si>
  <si>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</si>
  <si>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</si>
  <si>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</si>
  <si>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</si>
  <si>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</si>
  <si>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</si>
  <si>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</si>
  <si>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</si>
  <si>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</si>
  <si>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</si>
  <si>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</si>
  <si>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</si>
  <si>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</si>
  <si>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</si>
  <si>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</si>
  <si>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</si>
  <si>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</si>
  <si>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</si>
  <si>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</si>
  <si>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</si>
  <si>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</si>
  <si>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</si>
  <si>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</si>
  <si>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</si>
  <si>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</si>
  <si>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</si>
  <si>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</si>
  <si>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</si>
  <si>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</si>
  <si>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</si>
  <si>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</si>
  <si>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</si>
  <si>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</si>
  <si>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</si>
  <si>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</si>
  <si>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</si>
  <si>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</si>
  <si>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</si>
  <si>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</si>
  <si>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</si>
  <si>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</si>
  <si>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</si>
  <si>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</si>
  <si>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</si>
  <si>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</si>
  <si>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</si>
  <si>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</si>
  <si>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</si>
  <si>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</si>
  <si>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</si>
  <si>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</si>
  <si>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</si>
  <si>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</si>
  <si>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</si>
  <si>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</si>
  <si>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</si>
  <si>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</si>
  <si>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</si>
  <si>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</si>
  <si>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</si>
  <si>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</si>
  <si>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</si>
  <si>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</si>
  <si>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</si>
  <si>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</si>
  <si>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</si>
  <si>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</si>
  <si>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</si>
  <si>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</si>
  <si>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</si>
  <si>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</si>
  <si>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</si>
  <si>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</si>
  <si>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</si>
  <si>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</si>
  <si>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</si>
  <si>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</si>
  <si>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</si>
  <si>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</si>
  <si>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</si>
  <si>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</si>
  <si>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</si>
  <si>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</si>
  <si>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</si>
  <si>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</si>
  <si>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</si>
  <si>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</si>
  <si>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</si>
  <si>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</si>
  <si>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</si>
  <si>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</si>
  <si>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</si>
  <si>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</si>
  <si>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</si>
  <si>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</si>
  <si>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</si>
  <si>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</si>
  <si>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</si>
  <si>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</si>
  <si>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</si>
  <si>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</si>
  <si>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</si>
  <si>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</si>
  <si>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</si>
  <si>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</si>
  <si>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</si>
  <si>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</si>
  <si>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</si>
  <si>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</si>
  <si>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</si>
  <si>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</si>
  <si>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</si>
  <si>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</si>
  <si>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r>
      <t>6.</t>
    </r>
    <r>
      <rPr>
        <b/>
        <sz val="10"/>
        <rFont val="Times New Roman"/>
        <family val="1"/>
        <charset val="186"/>
      </rPr>
      <t xml:space="preserve"> Kitos veiklos (nereguliuojamosios veiklos) verslo vienetas</t>
    </r>
  </si>
  <si>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</si>
  <si>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</si>
  <si>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</si>
  <si>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</si>
  <si>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</si>
  <si>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</si>
  <si>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</si>
  <si>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</si>
  <si>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</si>
  <si>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</si>
  <si>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</si>
  <si>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</si>
  <si>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</si>
  <si>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</si>
  <si>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</si>
  <si>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</si>
  <si>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</si>
  <si>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</si>
  <si>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</si>
  <si>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</si>
  <si>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</si>
  <si>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</si>
  <si>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</si>
  <si>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</si>
  <si>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</si>
  <si>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</si>
  <si>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</si>
  <si>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</si>
  <si>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</si>
  <si>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</si>
  <si>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</si>
  <si>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</si>
  <si>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</si>
  <si>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</si>
  <si>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</si>
  <si>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</si>
  <si>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</si>
  <si>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</si>
  <si>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</si>
  <si>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</si>
  <si>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</si>
  <si>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</si>
  <si>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</si>
  <si>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</si>
  <si>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</si>
  <si>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</si>
  <si>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</si>
  <si>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</si>
  <si>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</si>
  <si>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</si>
  <si>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</si>
  <si>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</si>
  <si>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</si>
  <si>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</si>
  <si>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</si>
  <si>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</si>
  <si>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</si>
  <si>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</si>
  <si>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</si>
  <si>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</si>
  <si>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</si>
  <si>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</si>
  <si>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</si>
  <si>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</si>
  <si>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</si>
  <si>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</si>
  <si>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</si>
  <si>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</si>
  <si>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</si>
  <si>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</si>
  <si>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</si>
  <si>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</si>
  <si>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</si>
  <si>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</si>
  <si>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</si>
  <si>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</si>
  <si>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</si>
  <si>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</si>
  <si>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</si>
  <si>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</si>
  <si>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</si>
  <si>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</si>
  <si>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</si>
  <si>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</si>
  <si>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</si>
  <si>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</si>
  <si>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</si>
  <si>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</si>
  <si>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</si>
  <si>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</si>
  <si>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</si>
  <si>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</si>
  <si>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</si>
  <si>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</si>
  <si>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</si>
  <si>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</si>
  <si>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</si>
  <si>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</si>
  <si>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</si>
  <si>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</si>
  <si>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</si>
  <si>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</si>
  <si>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</si>
  <si>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t>paviršinių nuotekų tvarkymo reguliuojamo ilgalaikio turto likutinė vertė (pagal RAS),jei yra atskira paviršinių nuotekų surinkimo sistema</t>
  </si>
  <si>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</si>
  <si>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</si>
  <si>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</si>
  <si>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</si>
  <si>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</si>
  <si>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</si>
  <si>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</si>
  <si>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</si>
  <si>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</si>
  <si>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</si>
  <si>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</si>
  <si>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</si>
  <si>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</si>
  <si>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</si>
  <si>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</si>
  <si>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</si>
  <si>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</si>
  <si>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</si>
  <si>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</si>
  <si>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</si>
  <si>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</si>
  <si>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</si>
  <si>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</si>
  <si>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</si>
  <si>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</si>
  <si>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</si>
  <si>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</si>
  <si>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t>paviršinių nuotekų tvarkymo reguliuojamo ilgalaikio turto įsigijimo vertė (pagal RAS), jei yra atskira paviršinių nuotekų surinkimo sistema</t>
  </si>
  <si>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</si>
  <si>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</si>
  <si>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</si>
  <si>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</si>
  <si>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</si>
  <si>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</si>
  <si>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</si>
  <si>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</si>
  <si>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</si>
  <si>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</si>
  <si>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</si>
  <si>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</si>
  <si>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</si>
  <si>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</si>
  <si>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</si>
  <si>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</si>
  <si>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</si>
  <si>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</si>
  <si>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</si>
  <si>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</si>
  <si>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</si>
  <si>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</si>
  <si>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</si>
  <si>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(įrašyti)</t>
  </si>
  <si>
    <t>A.6.2.</t>
  </si>
  <si>
    <t>A.6.3.</t>
  </si>
  <si>
    <t>TIESIOGIAI PASKIRSTOMAS ILGALAIKIS TURTAS</t>
  </si>
  <si>
    <t>B.2.4.</t>
  </si>
  <si>
    <t>B.2.5.</t>
  </si>
  <si>
    <t>B.2.6.</t>
  </si>
  <si>
    <t>B.4.3.</t>
  </si>
  <si>
    <t>B.4.4.</t>
  </si>
  <si>
    <t>B.4.5.</t>
  </si>
  <si>
    <t>įrankiai (prietaisai,gamybinis inventorius ir t.t )</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</si>
  <si>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</si>
  <si>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</si>
  <si>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</si>
  <si>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</si>
  <si>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</si>
  <si>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</si>
  <si>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</si>
  <si>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</si>
  <si>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</si>
  <si>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</si>
  <si>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</si>
  <si>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</si>
  <si>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</si>
  <si>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</si>
  <si>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</si>
  <si>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</si>
  <si>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</si>
  <si>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</si>
  <si>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</si>
  <si>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</si>
  <si>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</si>
  <si>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</si>
  <si>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</si>
  <si>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</si>
  <si>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</si>
  <si>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</si>
  <si>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</si>
  <si>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</si>
  <si>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</si>
  <si>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</si>
  <si>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</si>
  <si>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</si>
  <si>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</si>
  <si>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</si>
  <si>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</si>
  <si>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</si>
  <si>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</si>
  <si>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</si>
  <si>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</si>
  <si>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</si>
  <si>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</si>
  <si>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</si>
  <si>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</si>
  <si>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</si>
  <si>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</si>
  <si>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</si>
  <si>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</si>
  <si>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</si>
  <si>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</si>
  <si>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</si>
  <si>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</si>
  <si>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</si>
  <si>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</si>
  <si>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</si>
  <si>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</si>
  <si>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</si>
  <si>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</si>
  <si>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</si>
  <si>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</si>
  <si>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</si>
  <si>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</si>
  <si>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</si>
  <si>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</si>
  <si>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</si>
  <si>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</si>
  <si>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</si>
  <si>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</si>
  <si>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</si>
  <si>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</si>
  <si>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</si>
  <si>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</si>
  <si>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</si>
  <si>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</si>
  <si>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</si>
  <si>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</si>
  <si>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</si>
  <si>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</si>
  <si>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</si>
  <si>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</si>
  <si>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</si>
  <si>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</si>
  <si>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</si>
  <si>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</si>
  <si>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</si>
  <si>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</si>
  <si>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</si>
  <si>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</si>
  <si>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</si>
  <si>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</si>
  <si>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</si>
  <si>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</si>
  <si>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</si>
  <si>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</si>
  <si>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</si>
  <si>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</si>
  <si>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</si>
  <si>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</si>
  <si>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</si>
  <si>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</si>
  <si>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</si>
  <si>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</si>
  <si>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</si>
  <si>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</si>
  <si>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</si>
  <si>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</si>
  <si>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</si>
  <si>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</si>
  <si>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</si>
  <si>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</si>
  <si>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</si>
  <si>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</si>
  <si>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</si>
  <si>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</si>
  <si>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</si>
  <si>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</si>
  <si>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</si>
  <si>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</si>
  <si>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</si>
  <si>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</si>
  <si>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</si>
  <si>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</si>
  <si>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</si>
  <si>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</si>
  <si>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</si>
  <si>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</si>
  <si>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</si>
  <si>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</si>
  <si>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</si>
  <si>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</si>
  <si>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</si>
  <si>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</si>
  <si>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</si>
  <si>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</si>
  <si>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</si>
  <si>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</si>
  <si>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</si>
  <si>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</si>
  <si>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</si>
  <si>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</si>
  <si>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</si>
  <si>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</si>
  <si>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</si>
  <si>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</si>
  <si>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</si>
  <si>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</si>
  <si>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</si>
  <si>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</si>
  <si>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</si>
  <si>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</si>
  <si>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</si>
  <si>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</si>
  <si>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</si>
  <si>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</si>
  <si>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</si>
  <si>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</si>
  <si>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</si>
  <si>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</si>
  <si>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</si>
  <si>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</si>
  <si>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</si>
  <si>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</si>
  <si>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</si>
  <si>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</si>
  <si>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</si>
  <si>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</si>
  <si>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</si>
  <si>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</si>
  <si>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</si>
  <si>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</si>
  <si>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</si>
  <si>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</si>
  <si>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</si>
  <si>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</si>
  <si>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</si>
  <si>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</si>
  <si>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</si>
  <si>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</si>
  <si>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</si>
  <si>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</si>
  <si>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</si>
  <si>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</si>
  <si>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</si>
  <si>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</si>
  <si>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</si>
  <si>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</si>
  <si>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</si>
  <si>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</si>
  <si>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</si>
  <si>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</si>
  <si>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</si>
  <si>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</si>
  <si>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</si>
  <si>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</si>
  <si>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</si>
  <si>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</si>
  <si>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</si>
  <si>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</si>
  <si>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</si>
  <si>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</si>
  <si>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</si>
  <si>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</si>
  <si>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</si>
  <si>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</si>
  <si>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</si>
  <si>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</si>
  <si>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</si>
  <si>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</si>
  <si>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</si>
  <si>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</si>
  <si>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</si>
  <si>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</si>
  <si>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</si>
  <si>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</si>
  <si>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</si>
  <si>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</si>
  <si>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</si>
  <si>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</si>
  <si>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</si>
  <si>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</si>
  <si>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</si>
  <si>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</si>
  <si>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</si>
  <si>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</si>
  <si>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</si>
  <si>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</si>
  <si>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</si>
  <si>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</si>
  <si>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</si>
  <si>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</si>
  <si>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</si>
  <si>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</si>
  <si>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</si>
  <si>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</si>
  <si>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</si>
  <si>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</si>
  <si>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</si>
  <si>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</si>
  <si>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</si>
  <si>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</si>
  <si>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</si>
  <si>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</si>
  <si>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</si>
  <si>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</si>
  <si>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</si>
  <si>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</si>
  <si>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</si>
  <si>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</si>
  <si>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</si>
  <si>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</si>
  <si>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</si>
  <si>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</si>
  <si>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</si>
  <si>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</si>
  <si>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</si>
  <si>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</si>
  <si>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</si>
  <si>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</si>
  <si>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</si>
  <si>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</si>
  <si>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</si>
  <si>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</si>
  <si>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</si>
  <si>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</si>
  <si>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</si>
  <si>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</si>
  <si>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</si>
  <si>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</si>
  <si>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</si>
  <si>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</si>
  <si>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</si>
  <si>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</si>
  <si>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</si>
  <si>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</si>
  <si>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</si>
  <si>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</si>
  <si>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</si>
  <si>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</si>
  <si>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</si>
  <si>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</si>
  <si>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</si>
  <si>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</si>
  <si>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</si>
  <si>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</si>
  <si>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</si>
  <si>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</si>
  <si>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</si>
  <si>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</si>
  <si>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</si>
  <si>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</si>
  <si>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</si>
  <si>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</si>
  <si>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</si>
  <si>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</si>
  <si>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</si>
  <si>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</si>
  <si>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</si>
  <si>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</si>
  <si>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</si>
  <si>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</si>
  <si>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</si>
  <si>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</si>
  <si>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</si>
  <si>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</si>
  <si>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</si>
  <si>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</si>
  <si>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</si>
  <si>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</si>
  <si>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</si>
  <si>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</si>
  <si>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</si>
  <si>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</si>
  <si>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</si>
  <si>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</si>
  <si>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</si>
  <si>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</si>
  <si>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</si>
  <si>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</si>
  <si>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</si>
  <si>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</si>
  <si>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</si>
  <si>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</si>
  <si>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</si>
  <si>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</si>
  <si>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</si>
  <si>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</si>
  <si>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</si>
  <si>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</si>
  <si>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</si>
  <si>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</si>
  <si>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</si>
  <si>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</si>
  <si>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</si>
  <si>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</si>
  <si>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</si>
  <si>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</si>
  <si>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</si>
  <si>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</si>
  <si>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</si>
  <si>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</si>
  <si>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</si>
  <si>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</si>
  <si>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</si>
  <si>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</si>
  <si>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</si>
  <si>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</si>
  <si>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</si>
  <si>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</si>
  <si>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</si>
  <si>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</si>
  <si>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</si>
  <si>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</si>
  <si>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</si>
  <si>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</si>
  <si>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</si>
  <si>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</si>
  <si>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</si>
  <si>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</si>
  <si>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</si>
  <si>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</si>
  <si>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</si>
  <si>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</si>
  <si>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</si>
  <si>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</si>
  <si>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</si>
  <si>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</si>
  <si>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</si>
  <si>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</si>
  <si>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</si>
  <si>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</si>
  <si>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</si>
  <si>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</si>
  <si>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</si>
  <si>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</si>
  <si>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</si>
  <si>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</si>
  <si>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</si>
  <si>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</si>
  <si>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</si>
  <si>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</si>
  <si>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</si>
  <si>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</si>
  <si>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</si>
  <si>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</si>
  <si>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</si>
  <si>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</si>
  <si>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</si>
  <si>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</si>
  <si>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</si>
  <si>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</si>
  <si>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</si>
  <si>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</si>
  <si>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</si>
  <si>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</si>
  <si>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</si>
  <si>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</si>
  <si>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</si>
  <si>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</si>
  <si>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</si>
  <si>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</si>
  <si>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</si>
  <si>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</si>
  <si>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</si>
  <si>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</si>
  <si>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</si>
  <si>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</si>
  <si>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</si>
  <si>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</si>
  <si>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rPr>
      <t>Pildo Ūkio subjektai, kurių 70 proc. ir daugiau daugiabučių namų įvaduose yra įrengta įvadinė apskaita.</t>
    </r>
    <r>
      <rPr>
        <i/>
        <sz val="11"/>
        <rFont val="Calibri"/>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</si>
  <si>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</si>
  <si>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</si>
  <si>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</si>
  <si>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</si>
  <si>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</si>
  <si>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</si>
  <si>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</si>
  <si>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t>Geriamojo vandens kiekis patiektas daugiabučiams namams, tūkst. m3</t>
  </si>
  <si>
    <t>P.2.</t>
  </si>
  <si>
    <t>Realizuotas geriamojo vandens kiekis daugiabučiams namams, tūkst.m3 (suma turi sutapti su 4.1.1. eilute), tūkst. m3</t>
  </si>
  <si>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</si>
  <si>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</si>
  <si>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</si>
  <si>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</si>
  <si>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irengimai (įrankiai,prietaisai ir t.t</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</si>
  <si>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</si>
  <si>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</si>
  <si>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</si>
  <si>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</si>
  <si>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</si>
  <si>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</si>
  <si>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</si>
  <si>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</si>
  <si>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</si>
  <si>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</si>
  <si>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</si>
  <si>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</si>
  <si>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</si>
  <si>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</si>
  <si>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</si>
  <si>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</si>
  <si>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</si>
  <si>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</si>
  <si>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</si>
  <si>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</si>
  <si>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</si>
  <si>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</si>
  <si>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</si>
  <si>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</si>
  <si>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</si>
  <si>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</si>
  <si>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</si>
  <si>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</si>
  <si>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</si>
  <si>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</si>
  <si>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</si>
  <si>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</si>
  <si>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</si>
  <si>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</si>
  <si>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</si>
  <si>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</si>
  <si>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</si>
  <si>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</si>
  <si>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</si>
  <si>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</si>
  <si>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</si>
  <si>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</si>
  <si>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</si>
  <si>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</si>
  <si>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</si>
  <si>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</si>
  <si>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</si>
  <si>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</si>
  <si>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</si>
  <si>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</si>
  <si>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</si>
  <si>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</si>
  <si>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</si>
  <si>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</si>
  <si>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</si>
  <si>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</si>
  <si>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</si>
  <si>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</si>
  <si>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</si>
  <si>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</si>
  <si>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</si>
  <si>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</si>
  <si>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</si>
  <si>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</si>
  <si>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</si>
  <si>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</si>
  <si>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</si>
  <si>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</si>
  <si>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</si>
  <si>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</si>
  <si>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</si>
  <si>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</si>
  <si>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</si>
  <si>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</si>
  <si>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</si>
  <si>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</si>
  <si>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</si>
  <si>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</si>
  <si>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</si>
  <si>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</si>
  <si>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</si>
  <si>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</si>
  <si>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</si>
  <si>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</si>
  <si>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</si>
  <si>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</si>
  <si>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</si>
  <si>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</si>
  <si>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</si>
  <si>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</si>
  <si>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</si>
  <si>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</si>
  <si>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</si>
  <si>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</si>
  <si>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</si>
  <si>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</si>
  <si>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</si>
  <si>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</si>
  <si>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</si>
  <si>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</si>
  <si>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</si>
  <si>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</si>
  <si>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</si>
  <si>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</si>
  <si>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</si>
  <si>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</si>
  <si>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</si>
  <si>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</si>
  <si>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</si>
  <si>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</si>
  <si>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</si>
  <si>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</si>
  <si>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</si>
  <si>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</si>
  <si>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</si>
  <si>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</si>
  <si>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</si>
  <si>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</si>
  <si>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</si>
  <si>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</si>
  <si>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</si>
  <si>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</si>
  <si>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</si>
  <si>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</si>
  <si>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</si>
  <si>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</si>
  <si>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</si>
  <si>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</si>
  <si>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</si>
  <si>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</si>
  <si>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</si>
  <si>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</si>
  <si>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</si>
  <si>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</si>
  <si>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</si>
  <si>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</si>
  <si>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</si>
  <si>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</si>
  <si>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</si>
  <si>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</si>
  <si>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</si>
  <si>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</si>
  <si>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</si>
  <si>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</si>
  <si>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</si>
  <si>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</si>
  <si>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</si>
  <si>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</si>
  <si>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</si>
  <si>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</si>
  <si>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</si>
  <si>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</si>
  <si>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</si>
  <si>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</si>
  <si>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</si>
  <si>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</si>
  <si>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</si>
  <si>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</si>
  <si>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</si>
  <si>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</si>
  <si>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</si>
  <si>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</si>
  <si>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</si>
  <si>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</si>
  <si>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</si>
  <si>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</si>
  <si>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</si>
  <si>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</si>
  <si>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</si>
  <si>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</si>
  <si>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</si>
  <si>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</si>
  <si>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</si>
  <si>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</si>
  <si>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</si>
  <si>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</si>
  <si>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</si>
  <si>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</si>
  <si>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</si>
  <si>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</si>
  <si>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</si>
  <si>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</si>
  <si>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</si>
  <si>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</si>
  <si>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</si>
  <si>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</si>
  <si>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</si>
  <si>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</si>
  <si>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</si>
  <si>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</si>
  <si>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</si>
  <si>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</si>
  <si>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</si>
  <si>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</si>
  <si>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</si>
  <si>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</si>
  <si>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</si>
  <si>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</si>
  <si>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</si>
  <si>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</si>
  <si>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</si>
  <si>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</si>
  <si>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</si>
  <si>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</si>
  <si>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</si>
  <si>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</si>
  <si>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</si>
  <si>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</si>
  <si>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</si>
  <si>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</si>
  <si>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</si>
  <si>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</si>
  <si>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</si>
  <si>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</si>
  <si>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</si>
  <si>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</si>
  <si>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</si>
  <si>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</si>
  <si>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</si>
  <si>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</si>
  <si>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</si>
  <si>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</si>
  <si>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</si>
  <si>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</si>
  <si>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</si>
  <si>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</si>
  <si>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</si>
  <si>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</si>
  <si>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</si>
  <si>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</si>
  <si>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</si>
  <si>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</si>
  <si>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</si>
  <si>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</si>
  <si>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</si>
  <si>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</si>
  <si>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</si>
  <si>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</si>
  <si>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</si>
  <si>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</si>
  <si>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</si>
  <si>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</si>
  <si>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</si>
  <si>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</si>
  <si>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</si>
  <si>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</si>
  <si>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</si>
  <si>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</si>
  <si>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</si>
  <si>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</si>
  <si>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</si>
  <si>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</si>
  <si>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</si>
  <si>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</si>
  <si>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</si>
  <si>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</si>
  <si>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</si>
  <si>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</si>
  <si>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</si>
  <si>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</si>
  <si>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</si>
  <si>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</si>
  <si>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</si>
  <si>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</si>
  <si>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</si>
  <si>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</si>
  <si>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</si>
  <si>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</si>
  <si>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</si>
  <si>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</si>
  <si>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</si>
  <si>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</si>
  <si>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</si>
  <si>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</si>
  <si>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</si>
  <si>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</si>
  <si>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</si>
  <si>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</si>
  <si>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</si>
  <si>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</si>
  <si>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</si>
  <si>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</si>
  <si>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</si>
  <si>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</si>
  <si>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</si>
  <si>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</si>
  <si>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</si>
  <si>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</si>
  <si>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</si>
  <si>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</si>
  <si>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</si>
  <si>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</si>
  <si>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</si>
  <si>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</si>
  <si>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</si>
  <si>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</si>
  <si>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</si>
  <si>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</si>
  <si>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</si>
  <si>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</si>
  <si>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</si>
  <si>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</si>
  <si>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</si>
  <si>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</si>
  <si>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</si>
  <si>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</si>
  <si>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</si>
  <si>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</si>
  <si>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t>LR klimato kaitos mažinimo, šiltnamio efektą sukeliančių dujų mažinimo, aplinkos apsaugos tikslus atitinkantis turtas1 (KK)</t>
  </si>
  <si>
    <t>Turto vienetas, kurio atnaujinimas  finansuotas nustatant geriamojo vandens tiekimo ir nuotekų tvarkymo bei paviršinių nuotekų tvarkymo kainų papildomą dedamąją pagal Investicijos derinimo tvarkos aprašo 113.1 papunktį (IDA)</t>
  </si>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</sst>
</file>

<file path=xl/styles.xml><?xml version="1.0" encoding="utf-8"?>
<styleSheet xmlns="http://schemas.openxmlformats.org/spreadsheetml/2006/main">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4">
    <font>
      <sz val="11"/>
      <name val="Calibri"/>
      <family val="2"/>
      <scheme val="minor"/>
    </font>
    <font>
      <i/>
      <sz val="11"/>
      <name val="Times New Roman"/>
      <family val="1"/>
      <charset val="186"/>
    </font>
    <font>
      <i/>
      <sz val="11"/>
      <name val="Calibri"/>
      <charset val="186"/>
      <scheme val="minor"/>
    </font>
    <font>
      <b/>
      <sz val="11"/>
      <name val="Calibri"/>
      <charset val="186"/>
      <scheme val="minor"/>
    </font>
    <font>
      <sz val="11"/>
      <color theme="1"/>
      <name val="Calibri"/>
      <scheme val="minor"/>
    </font>
    <font>
      <sz val="11"/>
      <name val="Calibri"/>
      <charset val="186"/>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scheme val="minor"/>
    </font>
    <font>
      <sz val="11"/>
      <color rgb="FFFF0000"/>
      <name val="Calibri"/>
      <scheme val="minor"/>
    </font>
    <font>
      <b/>
      <sz val="8"/>
      <name val="Arial"/>
      <charset val="186"/>
    </font>
    <font>
      <b/>
      <sz val="11"/>
      <name val="Times New Roman Baltic"/>
      <charset val="186"/>
    </font>
    <font>
      <sz val="8"/>
      <name val="Arial"/>
      <charset val="186"/>
    </font>
    <font>
      <i/>
      <sz val="8"/>
      <name val="Arial"/>
      <charset val="186"/>
    </font>
    <font>
      <sz val="10"/>
      <name val="Arial"/>
      <charset val="186"/>
    </font>
    <font>
      <i/>
      <sz val="10"/>
      <name val="Times New Roman"/>
      <family val="1"/>
    </font>
    <font>
      <i/>
      <sz val="10"/>
      <name val="Calibri"/>
      <charset val="186"/>
      <scheme val="minor"/>
    </font>
    <font>
      <sz val="10"/>
      <name val="Calibri"/>
      <scheme val="minor"/>
    </font>
    <font>
      <i/>
      <sz val="11"/>
      <name val="Calibri"/>
      <scheme val="minor"/>
    </font>
    <font>
      <sz val="9"/>
      <name val="Times New Roman"/>
      <family val="1"/>
    </font>
    <font>
      <sz val="10"/>
      <color indexed="16"/>
      <name val="Arial"/>
      <charset val="186"/>
    </font>
    <font>
      <sz val="10"/>
      <color indexed="18"/>
      <name val="Arial"/>
      <charset val="186"/>
    </font>
    <font>
      <sz val="10"/>
      <color indexed="58"/>
      <name val="Arial"/>
      <charset val="186"/>
    </font>
    <font>
      <i/>
      <sz val="10"/>
      <name val="Arial"/>
      <charset val="186"/>
    </font>
    <font>
      <sz val="10"/>
      <color rgb="FFFF0000"/>
      <name val="Arial"/>
      <charset val="186"/>
    </font>
    <font>
      <i/>
      <sz val="10"/>
      <color rgb="FFFF0000"/>
      <name val="Arial"/>
      <charset val="186"/>
    </font>
    <font>
      <i/>
      <sz val="10"/>
      <color indexed="18"/>
      <name val="Arial"/>
      <charset val="186"/>
    </font>
    <font>
      <sz val="10"/>
      <color rgb="FF0000FF"/>
      <name val="Times New Roman"/>
      <family val="1"/>
      <charset val="186"/>
    </font>
    <font>
      <b/>
      <sz val="10"/>
      <color indexed="58"/>
      <name val="Arial"/>
      <charset val="186"/>
    </font>
    <font>
      <i/>
      <sz val="10"/>
      <color indexed="58"/>
      <name val="Arial"/>
      <charset val="186"/>
    </font>
    <font>
      <sz val="10"/>
      <color indexed="9"/>
      <name val="Arial"/>
      <charset val="186"/>
    </font>
    <font>
      <sz val="10"/>
      <color rgb="FFFF0000"/>
      <name val="Calibri"/>
      <scheme val="minor"/>
    </font>
    <font>
      <sz val="10"/>
      <color indexed="63"/>
      <name val="Arial"/>
      <charset val="186"/>
    </font>
    <font>
      <b/>
      <sz val="10"/>
      <name val="Arial"/>
      <charset val="186"/>
    </font>
    <font>
      <sz val="12"/>
      <name val="Times New Roman"/>
      <family val="1"/>
      <charset val="186"/>
    </font>
    <font>
      <sz val="12"/>
      <name val="Times New Roman Baltic"/>
      <charset val="186"/>
    </font>
    <font>
      <sz val="11"/>
      <color theme="1"/>
      <name val="Calibri"/>
      <charset val="186"/>
      <scheme val="minor"/>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ont>
    <font>
      <i/>
      <sz val="11"/>
      <name val="Calibri"/>
    </font>
    <font>
      <vertAlign val="subscript"/>
      <sz val="10"/>
      <name val="Times New Roman"/>
      <family val="1"/>
      <charset val="186"/>
    </font>
    <font>
      <vertAlign val="superscript"/>
      <sz val="11"/>
      <name val="Times New Roman"/>
      <family val="1"/>
    </font>
    <font>
      <sz val="11"/>
      <name val="Times New Roman"/>
      <family val="1"/>
    </font>
    <font>
      <sz val="1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7">
    <xf numFmtId="0" fontId="0" fillId="0" borderId="0"/>
    <xf numFmtId="0" fontId="63" fillId="0" borderId="0"/>
    <xf numFmtId="0" fontId="47" fillId="0" borderId="0"/>
    <xf numFmtId="0" fontId="48" fillId="0" borderId="0"/>
    <xf numFmtId="172" fontId="49" fillId="0" borderId="0" applyFont="0" applyFill="0" applyBorder="0" applyAlignment="0" applyProtection="0"/>
    <xf numFmtId="0" fontId="63" fillId="0" borderId="0"/>
    <xf numFmtId="0" fontId="49" fillId="0" borderId="0"/>
  </cellStyleXfs>
  <cellXfs count="1516">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pplyProtection="1">
      <alignment horizontal="left"/>
    </xf>
    <xf numFmtId="0" fontId="12" fillId="0" borderId="1" xfId="0" applyFont="1" applyBorder="1" applyProtection="1"/>
    <xf numFmtId="0" fontId="13" fillId="0" borderId="1" xfId="0" applyFont="1" applyBorder="1" applyAlignment="1" applyProtection="1">
      <alignment horizontal="left"/>
    </xf>
    <xf numFmtId="0" fontId="14" fillId="0" borderId="0" xfId="0" applyFont="1" applyAlignment="1">
      <alignment horizontal="right" vertical="center" wrapText="1"/>
    </xf>
    <xf numFmtId="49" fontId="12" fillId="2" borderId="8" xfId="0" applyNumberFormat="1" applyFont="1" applyFill="1" applyBorder="1" applyAlignment="1"/>
    <xf numFmtId="49" fontId="12" fillId="2" borderId="9" xfId="0" applyNumberFormat="1" applyFont="1" applyFill="1" applyBorder="1" applyAlignment="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63" fillId="0" borderId="0" xfId="1"/>
    <xf numFmtId="4" fontId="63" fillId="0" borderId="0" xfId="1" applyNumberFormat="1"/>
    <xf numFmtId="0" fontId="63" fillId="0" borderId="1" xfId="1" applyBorder="1" applyAlignment="1" applyProtection="1">
      <alignment horizontal="left"/>
    </xf>
    <xf numFmtId="0" fontId="63" fillId="0" borderId="1" xfId="1" applyBorder="1" applyProtection="1"/>
    <xf numFmtId="4" fontId="63" fillId="0" borderId="1" xfId="1" applyNumberFormat="1" applyBorder="1" applyProtection="1"/>
    <xf numFmtId="0" fontId="21" fillId="0" borderId="1" xfId="1" applyFont="1" applyBorder="1" applyAlignment="1" applyProtection="1">
      <alignment horizontal="left"/>
    </xf>
    <xf numFmtId="0" fontId="63" fillId="0" borderId="1" xfId="1" applyBorder="1"/>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0" fillId="0" borderId="0" xfId="1" applyFont="1"/>
    <xf numFmtId="0" fontId="0" fillId="0" borderId="1" xfId="1" applyFont="1" applyBorder="1" applyAlignment="1">
      <alignment horizontal="left"/>
    </xf>
    <xf numFmtId="0" fontId="0" fillId="0" borderId="1" xfId="1" applyFont="1" applyBorder="1"/>
    <xf numFmtId="0" fontId="21" fillId="0" borderId="1" xfId="1" applyFont="1" applyBorder="1" applyAlignment="1">
      <alignment horizontal="left"/>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0" fillId="0" borderId="0" xfId="1" applyFont="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0" fontId="63" fillId="0" borderId="1" xfId="1" applyBorder="1" applyAlignment="1">
      <alignment horizontal="left"/>
    </xf>
    <xf numFmtId="3" fontId="17" fillId="2" borderId="2" xfId="1" applyNumberFormat="1" applyFont="1" applyFill="1" applyBorder="1" applyAlignment="1">
      <alignment horizontal="center" vertical="center"/>
    </xf>
    <xf numFmtId="0" fontId="63" fillId="0" borderId="0" xfId="1" applyAlignment="1">
      <alignment wrapText="1"/>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63"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63"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63"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17" fillId="4" borderId="56" xfId="0" applyNumberFormat="1" applyFont="1" applyFill="1" applyBorder="1" applyAlignment="1">
      <alignment horizontal="center" vertical="center"/>
    </xf>
    <xf numFmtId="4" fontId="17" fillId="4" borderId="37" xfId="0" applyNumberFormat="1" applyFont="1" applyFill="1" applyBorder="1" applyAlignment="1">
      <alignment horizontal="center" vertical="center" wrapText="1"/>
    </xf>
    <xf numFmtId="4" fontId="17" fillId="4" borderId="38" xfId="0" applyNumberFormat="1" applyFont="1" applyFill="1" applyBorder="1" applyAlignment="1">
      <alignment horizontal="center" vertical="center" wrapText="1"/>
    </xf>
    <xf numFmtId="4" fontId="17" fillId="4" borderId="28" xfId="0" applyNumberFormat="1" applyFont="1" applyFill="1" applyBorder="1" applyAlignment="1">
      <alignment horizontal="center" vertical="center" wrapText="1"/>
    </xf>
    <xf numFmtId="4" fontId="17" fillId="4" borderId="3" xfId="5" applyNumberFormat="1" applyFont="1" applyFill="1" applyBorder="1" applyAlignment="1">
      <alignment horizontal="center" vertical="center"/>
    </xf>
    <xf numFmtId="4" fontId="17" fillId="4" borderId="134" xfId="0" applyNumberFormat="1" applyFont="1" applyFill="1" applyBorder="1" applyAlignment="1">
      <alignment horizontal="center" vertical="center" wrapText="1"/>
    </xf>
    <xf numFmtId="4" fontId="17" fillId="4" borderId="95"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63" fillId="0" borderId="0" xfId="1" applyAlignment="1">
      <alignment horizontal="center"/>
    </xf>
    <xf numFmtId="0" fontId="27" fillId="0" borderId="0" xfId="1" applyFont="1"/>
    <xf numFmtId="0" fontId="17" fillId="2" borderId="2" xfId="6" applyFont="1" applyFill="1" applyBorder="1" applyAlignment="1">
      <alignment horizontal="center" vertical="center" wrapText="1"/>
    </xf>
    <xf numFmtId="0" fontId="17" fillId="2" borderId="40" xfId="6" applyFont="1" applyFill="1" applyBorder="1" applyAlignment="1">
      <alignment horizontal="center" vertical="center" wrapText="1"/>
    </xf>
    <xf numFmtId="0" fontId="17" fillId="2" borderId="61" xfId="6" applyFont="1" applyFill="1" applyBorder="1" applyAlignment="1">
      <alignment horizontal="center" vertical="center" wrapText="1"/>
    </xf>
    <xf numFmtId="3" fontId="17" fillId="2" borderId="139" xfId="6" applyNumberFormat="1" applyFont="1" applyFill="1" applyBorder="1" applyAlignment="1">
      <alignment horizontal="center" vertical="center" wrapText="1"/>
    </xf>
    <xf numFmtId="3" fontId="17" fillId="2" borderId="40" xfId="6" applyNumberFormat="1" applyFont="1" applyFill="1" applyBorder="1" applyAlignment="1">
      <alignment horizontal="center" vertical="center" wrapText="1"/>
    </xf>
    <xf numFmtId="0" fontId="28" fillId="2" borderId="10" xfId="6" applyFont="1" applyFill="1" applyBorder="1" applyAlignment="1">
      <alignment horizontal="center" vertical="center" wrapText="1"/>
    </xf>
    <xf numFmtId="0" fontId="28" fillId="2" borderId="11" xfId="6" applyFont="1" applyFill="1" applyBorder="1" applyAlignment="1">
      <alignment horizontal="center" vertical="center" wrapText="1"/>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3" fontId="28" fillId="2" borderId="139" xfId="6" applyNumberFormat="1" applyFont="1" applyFill="1" applyBorder="1" applyAlignment="1">
      <alignment horizontal="center" vertical="center" wrapText="1"/>
    </xf>
    <xf numFmtId="0" fontId="28" fillId="2" borderId="41" xfId="6" applyFont="1" applyFill="1" applyBorder="1" applyAlignment="1">
      <alignment horizontal="center" vertical="center" wrapText="1"/>
    </xf>
    <xf numFmtId="0" fontId="17" fillId="2" borderId="43" xfId="6" applyFont="1" applyFill="1" applyBorder="1" applyAlignment="1">
      <alignment horizontal="center" vertical="center" wrapText="1"/>
    </xf>
    <xf numFmtId="0" fontId="17" fillId="2" borderId="44" xfId="6" applyFont="1" applyFill="1" applyBorder="1" applyAlignment="1">
      <alignment horizontal="center" vertical="center" wrapText="1"/>
    </xf>
    <xf numFmtId="4" fontId="17" fillId="2" borderId="143" xfId="6" applyNumberFormat="1" applyFont="1" applyFill="1" applyBorder="1" applyAlignment="1">
      <alignment horizontal="center" vertical="center" wrapText="1"/>
    </xf>
    <xf numFmtId="4" fontId="17" fillId="2" borderId="44" xfId="6" applyNumberFormat="1" applyFont="1" applyFill="1" applyBorder="1" applyAlignment="1">
      <alignment horizontal="center" vertical="center" wrapText="1"/>
    </xf>
    <xf numFmtId="4" fontId="17" fillId="2" borderId="45" xfId="6" applyNumberFormat="1" applyFont="1" applyFill="1" applyBorder="1" applyAlignment="1">
      <alignment horizontal="center" vertical="center" wrapText="1"/>
    </xf>
    <xf numFmtId="4" fontId="17" fillId="2" borderId="46" xfId="6" applyNumberFormat="1" applyFont="1" applyFill="1" applyBorder="1" applyAlignment="1">
      <alignment horizontal="center" vertical="center" wrapText="1"/>
    </xf>
    <xf numFmtId="4" fontId="17" fillId="2" borderId="47" xfId="6" applyNumberFormat="1" applyFont="1" applyFill="1" applyBorder="1" applyAlignment="1">
      <alignment horizontal="center" vertical="center" wrapText="1"/>
    </xf>
    <xf numFmtId="4" fontId="17" fillId="2" borderId="48" xfId="6" applyNumberFormat="1"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6" xfId="6" applyFont="1" applyFill="1" applyBorder="1" applyAlignment="1">
      <alignment horizontal="center" vertical="center" wrapText="1"/>
    </xf>
    <xf numFmtId="4" fontId="17" fillId="2" borderId="134" xfId="6" applyNumberFormat="1" applyFont="1" applyFill="1" applyBorder="1" applyAlignment="1">
      <alignment horizontal="center" vertical="center" wrapText="1"/>
    </xf>
    <xf numFmtId="4" fontId="17" fillId="2" borderId="26" xfId="6" applyNumberFormat="1" applyFont="1" applyFill="1" applyBorder="1" applyAlignment="1">
      <alignment horizontal="center" vertical="center" wrapText="1"/>
    </xf>
    <xf numFmtId="4" fontId="17" fillId="2" borderId="37" xfId="6" applyNumberFormat="1" applyFont="1" applyFill="1" applyBorder="1" applyAlignment="1">
      <alignment horizontal="center" vertical="center" wrapText="1"/>
    </xf>
    <xf numFmtId="4" fontId="17" fillId="2" borderId="38" xfId="6" applyNumberFormat="1" applyFont="1" applyFill="1" applyBorder="1" applyAlignment="1">
      <alignment horizontal="center" vertical="center" wrapText="1"/>
    </xf>
    <xf numFmtId="4" fontId="17" fillId="2" borderId="28" xfId="6" applyNumberFormat="1" applyFont="1" applyFill="1" applyBorder="1" applyAlignment="1">
      <alignment horizontal="center" vertical="center" wrapText="1"/>
    </xf>
    <xf numFmtId="4" fontId="17" fillId="2" borderId="51" xfId="6" applyNumberFormat="1" applyFont="1" applyFill="1" applyBorder="1" applyAlignment="1">
      <alignment horizontal="center" vertical="center" wrapText="1"/>
    </xf>
    <xf numFmtId="0" fontId="7" fillId="2" borderId="19" xfId="6" applyFont="1" applyFill="1" applyBorder="1" applyAlignment="1">
      <alignment horizontal="right" vertical="center" wrapText="1"/>
    </xf>
    <xf numFmtId="0" fontId="7" fillId="2" borderId="8" xfId="6" applyFont="1" applyFill="1" applyBorder="1" applyAlignment="1">
      <alignment horizontal="right" vertical="center" wrapText="1"/>
    </xf>
    <xf numFmtId="0" fontId="8" fillId="2" borderId="3" xfId="6" applyFont="1" applyFill="1" applyBorder="1" applyAlignment="1">
      <alignment horizontal="right" vertical="center" wrapText="1"/>
    </xf>
    <xf numFmtId="4" fontId="7" fillId="2" borderId="37" xfId="6" applyNumberFormat="1" applyFont="1" applyFill="1" applyBorder="1" applyAlignment="1">
      <alignment horizontal="center" vertical="center" wrapText="1"/>
    </xf>
    <xf numFmtId="4" fontId="7" fillId="2" borderId="38" xfId="6" applyNumberFormat="1" applyFont="1" applyFill="1" applyBorder="1" applyAlignment="1">
      <alignment horizontal="center" vertical="center" wrapText="1"/>
    </xf>
    <xf numFmtId="4" fontId="7" fillId="2" borderId="28" xfId="6" applyNumberFormat="1" applyFont="1" applyFill="1" applyBorder="1" applyAlignment="1">
      <alignment horizontal="center" vertical="center" wrapText="1"/>
    </xf>
    <xf numFmtId="4" fontId="7" fillId="2" borderId="134" xfId="6" applyNumberFormat="1" applyFont="1" applyFill="1" applyBorder="1" applyAlignment="1">
      <alignment horizontal="center" vertical="center" wrapText="1"/>
    </xf>
    <xf numFmtId="4" fontId="7" fillId="2" borderId="51" xfId="6" applyNumberFormat="1" applyFont="1" applyFill="1" applyBorder="1" applyAlignment="1">
      <alignment horizontal="center" vertical="center" wrapText="1"/>
    </xf>
    <xf numFmtId="0" fontId="19" fillId="2" borderId="19" xfId="6" applyFont="1" applyFill="1" applyBorder="1" applyAlignment="1">
      <alignment horizontal="right" vertical="center" wrapText="1"/>
    </xf>
    <xf numFmtId="0" fontId="19" fillId="0" borderId="8" xfId="6" applyFont="1" applyBorder="1" applyAlignment="1" applyProtection="1">
      <alignment horizontal="right" vertical="center" wrapText="1"/>
      <protection locked="0"/>
    </xf>
    <xf numFmtId="0" fontId="8" fillId="0" borderId="3" xfId="6" applyFont="1" applyBorder="1" applyAlignment="1" applyProtection="1">
      <alignment horizontal="right" vertical="center" wrapText="1"/>
      <protection locked="0"/>
    </xf>
    <xf numFmtId="4" fontId="17" fillId="0" borderId="134" xfId="6" applyNumberFormat="1" applyFont="1" applyBorder="1" applyAlignment="1" applyProtection="1">
      <alignment horizontal="center" vertical="center" wrapText="1"/>
      <protection locked="0"/>
    </xf>
    <xf numFmtId="4" fontId="17" fillId="0" borderId="26" xfId="6" applyNumberFormat="1" applyFont="1" applyBorder="1" applyAlignment="1" applyProtection="1">
      <alignment horizontal="center" vertical="center" wrapText="1"/>
      <protection locked="0"/>
    </xf>
    <xf numFmtId="4" fontId="10" fillId="0" borderId="37" xfId="6" applyNumberFormat="1" applyFont="1" applyBorder="1" applyAlignment="1" applyProtection="1">
      <alignment horizontal="center" vertical="center" wrapText="1"/>
      <protection locked="0"/>
    </xf>
    <xf numFmtId="4" fontId="10" fillId="0" borderId="38" xfId="6" applyNumberFormat="1" applyFont="1" applyBorder="1" applyAlignment="1" applyProtection="1">
      <alignment horizontal="center" vertical="center" wrapText="1"/>
      <protection locked="0"/>
    </xf>
    <xf numFmtId="4" fontId="10" fillId="0" borderId="28" xfId="6" applyNumberFormat="1" applyFont="1" applyBorder="1" applyAlignment="1" applyProtection="1">
      <alignment horizontal="center" vertical="center" wrapText="1"/>
      <protection locked="0"/>
    </xf>
    <xf numFmtId="4" fontId="10" fillId="0" borderId="134" xfId="6" applyNumberFormat="1" applyFont="1" applyBorder="1" applyAlignment="1" applyProtection="1">
      <alignment horizontal="center" vertical="center" wrapText="1"/>
      <protection locked="0"/>
    </xf>
    <xf numFmtId="4" fontId="10"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vertical="center" wrapText="1"/>
    </xf>
    <xf numFmtId="0" fontId="17" fillId="2" borderId="8" xfId="6" applyFont="1" applyFill="1" applyBorder="1" applyAlignment="1">
      <alignment horizontal="center" vertical="center" wrapText="1"/>
    </xf>
    <xf numFmtId="0" fontId="17" fillId="2" borderId="3" xfId="6" applyFont="1" applyFill="1" applyBorder="1" applyAlignment="1">
      <alignment horizontal="center" vertical="center" wrapText="1"/>
    </xf>
    <xf numFmtId="4" fontId="17" fillId="2" borderId="20" xfId="6" applyNumberFormat="1" applyFont="1" applyFill="1" applyBorder="1" applyAlignment="1">
      <alignment horizontal="center" vertical="center" wrapText="1"/>
    </xf>
    <xf numFmtId="4" fontId="17" fillId="2" borderId="55" xfId="6" applyNumberFormat="1" applyFont="1" applyFill="1" applyBorder="1" applyAlignment="1">
      <alignment horizontal="center" vertical="center" wrapText="1"/>
    </xf>
    <xf numFmtId="4" fontId="17" fillId="2" borderId="21" xfId="6" applyNumberFormat="1" applyFont="1" applyFill="1" applyBorder="1" applyAlignment="1">
      <alignment horizontal="center" vertical="center" wrapText="1"/>
    </xf>
    <xf numFmtId="4" fontId="17" fillId="2" borderId="3" xfId="6" applyNumberFormat="1" applyFont="1" applyFill="1" applyBorder="1" applyAlignment="1">
      <alignment horizontal="center" vertical="center" wrapText="1"/>
    </xf>
    <xf numFmtId="4" fontId="17" fillId="0" borderId="37" xfId="6" applyNumberFormat="1" applyFont="1" applyBorder="1" applyAlignment="1" applyProtection="1">
      <alignment horizontal="center" vertical="center" wrapText="1"/>
      <protection locked="0"/>
    </xf>
    <xf numFmtId="4" fontId="17"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wrapText="1"/>
    </xf>
    <xf numFmtId="0" fontId="17" fillId="2" borderId="8" xfId="6" applyFont="1" applyFill="1" applyBorder="1" applyAlignment="1">
      <alignment horizontal="center" wrapText="1"/>
    </xf>
    <xf numFmtId="0" fontId="17" fillId="2" borderId="3" xfId="6" applyFont="1" applyFill="1" applyBorder="1" applyAlignment="1">
      <alignment horizontal="center" wrapText="1"/>
    </xf>
    <xf numFmtId="0" fontId="7" fillId="2" borderId="19" xfId="6" applyFont="1" applyFill="1" applyBorder="1" applyAlignment="1">
      <alignment horizontal="right" wrapText="1"/>
    </xf>
    <xf numFmtId="0" fontId="7" fillId="2" borderId="8" xfId="6" applyFont="1" applyFill="1" applyBorder="1" applyAlignment="1">
      <alignment horizontal="right" wrapText="1"/>
    </xf>
    <xf numFmtId="0" fontId="8" fillId="2" borderId="3" xfId="6" applyFont="1" applyFill="1" applyBorder="1" applyAlignment="1">
      <alignment horizontal="right" wrapText="1"/>
    </xf>
    <xf numFmtId="4" fontId="17" fillId="2" borderId="19" xfId="6" applyNumberFormat="1" applyFont="1" applyFill="1" applyBorder="1" applyAlignment="1">
      <alignment horizontal="center" vertical="center" wrapText="1"/>
    </xf>
    <xf numFmtId="0" fontId="7" fillId="2" borderId="22" xfId="6" applyFont="1" applyFill="1" applyBorder="1" applyAlignment="1">
      <alignment horizontal="right" wrapText="1"/>
    </xf>
    <xf numFmtId="0" fontId="7" fillId="2" borderId="58" xfId="6" applyFont="1" applyFill="1" applyBorder="1" applyAlignment="1">
      <alignment horizontal="right" wrapText="1"/>
    </xf>
    <xf numFmtId="0" fontId="8" fillId="2" borderId="4" xfId="6" applyFont="1" applyFill="1" applyBorder="1" applyAlignment="1">
      <alignment horizontal="right" wrapText="1"/>
    </xf>
    <xf numFmtId="0" fontId="17" fillId="2" borderId="22" xfId="6" applyFont="1" applyFill="1" applyBorder="1" applyAlignment="1">
      <alignment horizontal="center" wrapText="1"/>
    </xf>
    <xf numFmtId="0" fontId="17" fillId="2" borderId="58" xfId="6" applyFont="1" applyFill="1" applyBorder="1" applyAlignment="1">
      <alignment horizontal="center" wrapText="1"/>
    </xf>
    <xf numFmtId="0" fontId="17" fillId="2" borderId="4" xfId="6" applyFont="1" applyFill="1" applyBorder="1" applyAlignment="1">
      <alignment horizontal="center" wrapText="1"/>
    </xf>
    <xf numFmtId="4" fontId="17" fillId="2" borderId="84" xfId="6" applyNumberFormat="1" applyFont="1" applyFill="1" applyBorder="1" applyAlignment="1">
      <alignment horizontal="center" vertical="center" wrapText="1"/>
    </xf>
    <xf numFmtId="4" fontId="17" fillId="2" borderId="27" xfId="6" applyNumberFormat="1" applyFont="1" applyFill="1" applyBorder="1" applyAlignment="1">
      <alignment horizontal="center" vertical="center" wrapText="1"/>
    </xf>
    <xf numFmtId="4" fontId="17" fillId="2" borderId="56" xfId="6" applyNumberFormat="1" applyFont="1" applyFill="1" applyBorder="1" applyAlignment="1">
      <alignment horizontal="center" vertical="center" wrapText="1"/>
    </xf>
    <xf numFmtId="0" fontId="7" fillId="2" borderId="29" xfId="6" applyFont="1" applyFill="1" applyBorder="1" applyAlignment="1">
      <alignment horizontal="right" wrapText="1"/>
    </xf>
    <xf numFmtId="4" fontId="17" fillId="2" borderId="81" xfId="6" applyNumberFormat="1" applyFont="1" applyFill="1" applyBorder="1" applyAlignment="1">
      <alignment horizontal="center" vertical="center" wrapText="1"/>
    </xf>
    <xf numFmtId="4" fontId="17" fillId="2" borderId="29" xfId="6" applyNumberFormat="1" applyFont="1" applyFill="1" applyBorder="1" applyAlignment="1">
      <alignment horizontal="center" vertical="center" wrapText="1"/>
    </xf>
    <xf numFmtId="4" fontId="17" fillId="0" borderId="81" xfId="6" applyNumberFormat="1" applyFont="1" applyBorder="1" applyAlignment="1" applyProtection="1">
      <alignment horizontal="center" vertical="center" wrapText="1"/>
      <protection locked="0"/>
    </xf>
    <xf numFmtId="4" fontId="17" fillId="0" borderId="29" xfId="6" applyNumberFormat="1" applyFont="1" applyBorder="1" applyAlignment="1" applyProtection="1">
      <alignment horizontal="center" vertical="center" wrapText="1"/>
      <protection locked="0"/>
    </xf>
    <xf numFmtId="4" fontId="10" fillId="0" borderId="22" xfId="6" applyNumberFormat="1" applyFont="1" applyBorder="1" applyAlignment="1" applyProtection="1">
      <alignment horizontal="center" vertical="center" wrapText="1"/>
      <protection locked="0"/>
    </xf>
    <xf numFmtId="4" fontId="10" fillId="0" borderId="23" xfId="6" applyNumberFormat="1" applyFont="1" applyBorder="1" applyAlignment="1" applyProtection="1">
      <alignment horizontal="center" vertical="center" wrapText="1"/>
      <protection locked="0"/>
    </xf>
    <xf numFmtId="4" fontId="10" fillId="0" borderId="24" xfId="6" applyNumberFormat="1" applyFont="1" applyBorder="1" applyAlignment="1" applyProtection="1">
      <alignment horizontal="center" vertical="center" wrapText="1"/>
      <protection locked="0"/>
    </xf>
    <xf numFmtId="4" fontId="10" fillId="0" borderId="81" xfId="6" applyNumberFormat="1" applyFont="1" applyBorder="1" applyAlignment="1" applyProtection="1">
      <alignment horizontal="center" vertical="center" wrapText="1"/>
      <protection locked="0"/>
    </xf>
    <xf numFmtId="4" fontId="10" fillId="0" borderId="59" xfId="6" applyNumberFormat="1" applyFont="1" applyBorder="1" applyAlignment="1" applyProtection="1">
      <alignment horizontal="center" vertical="center" wrapText="1"/>
      <protection locked="0"/>
    </xf>
    <xf numFmtId="4" fontId="10" fillId="0" borderId="19" xfId="6" applyNumberFormat="1" applyFont="1" applyBorder="1" applyAlignment="1" applyProtection="1">
      <alignment horizontal="center" vertical="center" wrapText="1"/>
      <protection locked="0"/>
    </xf>
    <xf numFmtId="4" fontId="10" fillId="0" borderId="20" xfId="6" applyNumberFormat="1" applyFont="1" applyBorder="1" applyAlignment="1" applyProtection="1">
      <alignment horizontal="center" vertical="center" wrapText="1"/>
      <protection locked="0"/>
    </xf>
    <xf numFmtId="4" fontId="10" fillId="0" borderId="21" xfId="6" applyNumberFormat="1" applyFont="1" applyBorder="1" applyAlignment="1" applyProtection="1">
      <alignment horizontal="center" vertical="center" wrapText="1"/>
      <protection locked="0"/>
    </xf>
    <xf numFmtId="4" fontId="10" fillId="0" borderId="84" xfId="6" applyNumberFormat="1" applyFont="1" applyBorder="1" applyAlignment="1" applyProtection="1">
      <alignment horizontal="center" vertical="center" wrapText="1"/>
      <protection locked="0"/>
    </xf>
    <xf numFmtId="4" fontId="10" fillId="0" borderId="56" xfId="6" applyNumberFormat="1" applyFont="1" applyBorder="1" applyAlignment="1" applyProtection="1">
      <alignment horizontal="center" vertical="center" wrapText="1"/>
      <protection locked="0"/>
    </xf>
    <xf numFmtId="0" fontId="7" fillId="2" borderId="27" xfId="6" applyFont="1" applyFill="1" applyBorder="1" applyAlignment="1">
      <alignment horizontal="right" wrapText="1"/>
    </xf>
    <xf numFmtId="0" fontId="19" fillId="2" borderId="27" xfId="6" applyFont="1" applyFill="1" applyBorder="1" applyAlignment="1">
      <alignment horizontal="right" vertical="center" wrapText="1"/>
    </xf>
    <xf numFmtId="4" fontId="17" fillId="0" borderId="84" xfId="6" applyNumberFormat="1" applyFont="1" applyBorder="1" applyAlignment="1" applyProtection="1">
      <alignment horizontal="center" vertical="center" wrapText="1"/>
      <protection locked="0"/>
    </xf>
    <xf numFmtId="4" fontId="17" fillId="0" borderId="27" xfId="6" applyNumberFormat="1" applyFont="1" applyBorder="1" applyAlignment="1" applyProtection="1">
      <alignment horizontal="center" vertical="center" wrapText="1"/>
      <protection locked="0"/>
    </xf>
    <xf numFmtId="0" fontId="17" fillId="2" borderId="27" xfId="6" applyFont="1" applyFill="1" applyBorder="1" applyAlignment="1">
      <alignment horizontal="center" wrapText="1"/>
    </xf>
    <xf numFmtId="0" fontId="19" fillId="2" borderId="22" xfId="6" applyFont="1" applyFill="1" applyBorder="1" applyAlignment="1">
      <alignment horizontal="right" vertical="center" wrapText="1"/>
    </xf>
    <xf numFmtId="0" fontId="7" fillId="2" borderId="21" xfId="6" applyFont="1" applyFill="1" applyBorder="1" applyAlignment="1">
      <alignment horizontal="right" wrapText="1"/>
    </xf>
    <xf numFmtId="0" fontId="17" fillId="2" borderId="21" xfId="6" applyFont="1" applyFill="1" applyBorder="1" applyAlignment="1">
      <alignment horizontal="center" wrapText="1"/>
    </xf>
    <xf numFmtId="0" fontId="17" fillId="2" borderId="47" xfId="6" applyFont="1" applyFill="1" applyBorder="1" applyAlignment="1">
      <alignment horizontal="center" vertical="center" wrapText="1"/>
    </xf>
    <xf numFmtId="4" fontId="17" fillId="0" borderId="84" xfId="6" applyNumberFormat="1" applyFont="1" applyBorder="1" applyAlignment="1" applyProtection="1">
      <alignment horizontal="center" vertical="center"/>
      <protection locked="0" hidden="1"/>
    </xf>
    <xf numFmtId="4" fontId="17" fillId="0" borderId="27" xfId="6" applyNumberFormat="1" applyFont="1" applyBorder="1" applyAlignment="1" applyProtection="1">
      <alignment horizontal="center" vertical="center"/>
      <protection locked="0" hidden="1"/>
    </xf>
    <xf numFmtId="4" fontId="10" fillId="0" borderId="19" xfId="6" applyNumberFormat="1" applyFont="1" applyBorder="1" applyAlignment="1" applyProtection="1">
      <alignment horizontal="center" vertical="center"/>
      <protection locked="0" hidden="1"/>
    </xf>
    <xf numFmtId="4" fontId="10" fillId="0" borderId="20" xfId="6" applyNumberFormat="1" applyFont="1" applyBorder="1" applyAlignment="1" applyProtection="1">
      <alignment horizontal="center" vertical="center"/>
      <protection locked="0" hidden="1"/>
    </xf>
    <xf numFmtId="4" fontId="10" fillId="0" borderId="21" xfId="6" applyNumberFormat="1" applyFont="1" applyBorder="1" applyAlignment="1" applyProtection="1">
      <alignment horizontal="center" vertical="center"/>
      <protection locked="0" hidden="1"/>
    </xf>
    <xf numFmtId="4" fontId="10" fillId="0" borderId="84" xfId="6" applyNumberFormat="1" applyFont="1" applyBorder="1" applyAlignment="1" applyProtection="1">
      <alignment horizontal="center" vertical="center"/>
      <protection locked="0" hidden="1"/>
    </xf>
    <xf numFmtId="4" fontId="10" fillId="0" borderId="56" xfId="6" applyNumberFormat="1" applyFont="1" applyBorder="1" applyAlignment="1" applyProtection="1">
      <alignment horizontal="center" vertical="center"/>
      <protection locked="0" hidden="1"/>
    </xf>
    <xf numFmtId="0" fontId="19" fillId="2" borderId="39" xfId="6" applyFont="1" applyFill="1" applyBorder="1" applyAlignment="1">
      <alignment horizontal="right" vertical="center" wrapText="1"/>
    </xf>
    <xf numFmtId="0" fontId="19" fillId="0" borderId="127" xfId="6" applyFont="1" applyBorder="1" applyAlignment="1" applyProtection="1">
      <alignment horizontal="right" vertical="center" wrapText="1"/>
      <protection locked="0"/>
    </xf>
    <xf numFmtId="0" fontId="8" fillId="0" borderId="7" xfId="6" applyFont="1" applyBorder="1" applyAlignment="1" applyProtection="1">
      <alignment horizontal="right" vertical="center" wrapText="1"/>
      <protection locked="0"/>
    </xf>
    <xf numFmtId="4" fontId="17" fillId="0" borderId="142" xfId="6" applyNumberFormat="1" applyFont="1" applyBorder="1" applyAlignment="1" applyProtection="1">
      <alignment horizontal="center" vertical="center"/>
      <protection locked="0" hidden="1"/>
    </xf>
    <xf numFmtId="4" fontId="17" fillId="0" borderId="30" xfId="6" applyNumberFormat="1" applyFont="1" applyBorder="1" applyAlignment="1" applyProtection="1">
      <alignment horizontal="center" vertical="center"/>
      <protection locked="0" hidden="1"/>
    </xf>
    <xf numFmtId="4" fontId="10" fillId="0" borderId="39" xfId="6" applyNumberFormat="1" applyFont="1" applyBorder="1" applyAlignment="1" applyProtection="1">
      <alignment horizontal="center" vertical="center"/>
      <protection locked="0" hidden="1"/>
    </xf>
    <xf numFmtId="4" fontId="10" fillId="0" borderId="31" xfId="6" applyNumberFormat="1" applyFont="1" applyBorder="1" applyAlignment="1" applyProtection="1">
      <alignment horizontal="center" vertical="center"/>
      <protection locked="0" hidden="1"/>
    </xf>
    <xf numFmtId="4" fontId="10" fillId="0" borderId="32" xfId="6" applyNumberFormat="1" applyFont="1" applyBorder="1" applyAlignment="1" applyProtection="1">
      <alignment horizontal="center" vertical="center"/>
      <protection locked="0" hidden="1"/>
    </xf>
    <xf numFmtId="4" fontId="10" fillId="0" borderId="142" xfId="6" applyNumberFormat="1" applyFont="1" applyBorder="1" applyAlignment="1" applyProtection="1">
      <alignment horizontal="center" vertical="center"/>
      <protection locked="0" hidden="1"/>
    </xf>
    <xf numFmtId="4" fontId="10" fillId="0" borderId="128" xfId="6"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pplyProtection="1">
      <alignment horizontal="left"/>
    </xf>
    <xf numFmtId="0" fontId="12" fillId="0" borderId="1" xfId="0" applyFont="1" applyBorder="1" applyProtection="1"/>
    <xf numFmtId="0" fontId="12" fillId="0" borderId="1" xfId="0" applyFont="1" applyBorder="1"/>
    <xf numFmtId="0" fontId="21" fillId="0" borderId="1" xfId="1" applyFont="1" applyBorder="1" applyAlignment="1" applyProtection="1">
      <alignment horizontal="left"/>
    </xf>
    <xf numFmtId="0" fontId="63" fillId="0" borderId="1" xfId="1" applyBorder="1" applyProtection="1"/>
    <xf numFmtId="0" fontId="63"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6" applyFont="1" applyAlignment="1">
      <alignment horizontal="left" vertical="center" wrapText="1"/>
    </xf>
    <xf numFmtId="0" fontId="5" fillId="0" borderId="0" xfId="6" applyFont="1" applyAlignment="1">
      <alignment vertical="center" wrapText="1"/>
    </xf>
    <xf numFmtId="0" fontId="11" fillId="0" borderId="0" xfId="6" applyFont="1" applyAlignment="1">
      <alignment vertical="center" wrapText="1"/>
    </xf>
  </cellXfs>
  <cellStyles count="7">
    <cellStyle name="Comma 2" xfId="4"/>
    <cellStyle name="Normal 2" xfId="1"/>
    <cellStyle name="Normal 2 3" xfId="5"/>
    <cellStyle name="Normal 4" xfId="2"/>
    <cellStyle name="Normal 7" xfId="6"/>
    <cellStyle name="Normal_Kainos skaiciavimai_Kvedarna_2007" xfId="3"/>
    <cellStyle name="Paprastas" xfId="0" builtinId="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E35"/>
  <sheetViews>
    <sheetView workbookViewId="0"/>
  </sheetViews>
  <sheetFormatPr defaultColWidth="9.140625" defaultRowHeight="15"/>
  <cols>
    <col min="1" max="2" width="9.140625" style="5"/>
    <col min="3" max="3" width="10.140625" style="5" customWidth="1"/>
    <col min="4" max="4" width="58.140625" style="5" customWidth="1"/>
    <col min="5" max="5" width="25.85546875" style="5" customWidth="1"/>
    <col min="6" max="6" width="31.140625" style="5" customWidth="1"/>
    <col min="7" max="16384" width="9.140625" style="5"/>
  </cols>
  <sheetData>
    <row r="1" spans="1:5">
      <c r="A1" s="6" t="s">
        <v>0</v>
      </c>
      <c r="B1" s="7"/>
      <c r="C1" s="7"/>
      <c r="D1" s="7"/>
      <c r="E1" s="7"/>
    </row>
    <row r="2" spans="1:5">
      <c r="A2" s="6" t="s">
        <v>1</v>
      </c>
      <c r="B2" s="7"/>
      <c r="C2" s="7"/>
      <c r="D2" s="7"/>
      <c r="E2" s="7"/>
    </row>
    <row r="3" spans="1:5">
      <c r="A3" s="7"/>
      <c r="B3" s="7"/>
      <c r="C3" s="7"/>
      <c r="D3" s="7"/>
      <c r="E3" s="7"/>
    </row>
    <row r="4" spans="1:5">
      <c r="A4" s="7"/>
      <c r="B4" s="7"/>
      <c r="C4" s="7"/>
      <c r="D4" s="7"/>
      <c r="E4" s="7"/>
    </row>
    <row r="5" spans="1:5">
      <c r="A5" s="8" t="s">
        <v>2</v>
      </c>
      <c r="B5" s="7"/>
      <c r="C5" s="7"/>
      <c r="D5" s="7"/>
      <c r="E5" s="7"/>
    </row>
    <row r="6" spans="1:5">
      <c r="A6" s="7"/>
      <c r="B6" s="7"/>
      <c r="C6" s="7"/>
      <c r="D6" s="7"/>
      <c r="E6" s="7"/>
    </row>
    <row r="8" spans="1:5" ht="29.25" customHeight="1">
      <c r="C8" s="1475" t="s">
        <v>3</v>
      </c>
      <c r="D8" s="1475"/>
      <c r="E8" s="1475"/>
    </row>
    <row r="9" spans="1:5">
      <c r="C9" s="9" t="s">
        <v>4</v>
      </c>
      <c r="D9" s="9" t="s">
        <v>5</v>
      </c>
      <c r="E9" s="10" t="s">
        <v>6</v>
      </c>
    </row>
    <row r="10" spans="1:5">
      <c r="C10" s="11" t="s">
        <v>7</v>
      </c>
      <c r="D10" s="12" t="s">
        <v>8</v>
      </c>
      <c r="E10" s="13"/>
    </row>
    <row r="11" spans="1:5">
      <c r="C11" s="11" t="s">
        <v>9</v>
      </c>
      <c r="D11" s="14" t="s">
        <v>10</v>
      </c>
      <c r="E11" s="11">
        <v>4</v>
      </c>
    </row>
    <row r="12" spans="1:5">
      <c r="C12" s="11" t="s">
        <v>9</v>
      </c>
      <c r="D12" s="14" t="s">
        <v>11</v>
      </c>
      <c r="E12" s="15" t="s">
        <v>12</v>
      </c>
    </row>
    <row r="13" spans="1:5">
      <c r="C13" s="16" t="s">
        <v>9</v>
      </c>
      <c r="D13" s="17" t="s">
        <v>13</v>
      </c>
      <c r="E13" s="16" t="s">
        <v>12</v>
      </c>
    </row>
    <row r="14" spans="1:5">
      <c r="C14" s="18" t="s">
        <v>14</v>
      </c>
      <c r="D14" s="19" t="s">
        <v>15</v>
      </c>
      <c r="E14" s="18"/>
    </row>
    <row r="15" spans="1:5">
      <c r="C15" s="20" t="s">
        <v>16</v>
      </c>
      <c r="D15" s="21" t="s">
        <v>17</v>
      </c>
      <c r="E15" s="20" t="s">
        <v>18</v>
      </c>
    </row>
    <row r="16" spans="1:5">
      <c r="C16" s="11" t="s">
        <v>19</v>
      </c>
      <c r="D16" s="22" t="s">
        <v>20</v>
      </c>
      <c r="E16" s="11" t="s">
        <v>21</v>
      </c>
    </row>
    <row r="17" spans="3:5">
      <c r="C17" s="11" t="s">
        <v>22</v>
      </c>
      <c r="D17" s="22" t="s">
        <v>23</v>
      </c>
      <c r="E17" s="11">
        <v>50</v>
      </c>
    </row>
    <row r="18" spans="3:5">
      <c r="C18" s="11" t="s">
        <v>24</v>
      </c>
      <c r="D18" s="23" t="s">
        <v>25</v>
      </c>
      <c r="E18" s="16">
        <v>30</v>
      </c>
    </row>
    <row r="19" spans="3:5">
      <c r="C19" s="11" t="s">
        <v>26</v>
      </c>
      <c r="D19" s="23" t="s">
        <v>27</v>
      </c>
      <c r="E19" s="16">
        <v>20</v>
      </c>
    </row>
    <row r="20" spans="3:5" ht="51">
      <c r="C20" s="16" t="s">
        <v>28</v>
      </c>
      <c r="D20" s="23" t="s">
        <v>29</v>
      </c>
      <c r="E20" s="16">
        <v>35</v>
      </c>
    </row>
    <row r="21" spans="3:5">
      <c r="C21" s="18" t="s">
        <v>30</v>
      </c>
      <c r="D21" s="19" t="s">
        <v>31</v>
      </c>
      <c r="E21" s="18"/>
    </row>
    <row r="22" spans="3:5" ht="51">
      <c r="C22" s="16" t="s">
        <v>32</v>
      </c>
      <c r="D22" s="23" t="s">
        <v>33</v>
      </c>
      <c r="E22" s="16">
        <v>10</v>
      </c>
    </row>
    <row r="23" spans="3:5">
      <c r="C23" s="24" t="s">
        <v>34</v>
      </c>
      <c r="D23" s="25" t="s">
        <v>35</v>
      </c>
      <c r="E23" s="24">
        <v>5</v>
      </c>
    </row>
    <row r="24" spans="3:5">
      <c r="C24" s="18" t="s">
        <v>36</v>
      </c>
      <c r="D24" s="19" t="s">
        <v>37</v>
      </c>
      <c r="E24" s="18"/>
    </row>
    <row r="25" spans="3:5" ht="25.5">
      <c r="C25" s="16" t="s">
        <v>38</v>
      </c>
      <c r="D25" s="22" t="s">
        <v>39</v>
      </c>
      <c r="E25" s="26" t="s">
        <v>40</v>
      </c>
    </row>
    <row r="26" spans="3:5" ht="25.5">
      <c r="C26" s="16" t="s">
        <v>41</v>
      </c>
      <c r="D26" s="23" t="s">
        <v>42</v>
      </c>
      <c r="E26" s="26" t="s">
        <v>43</v>
      </c>
    </row>
    <row r="27" spans="3:5">
      <c r="C27" s="16" t="s">
        <v>44</v>
      </c>
      <c r="D27" s="23" t="s">
        <v>45</v>
      </c>
      <c r="E27" s="26">
        <v>7</v>
      </c>
    </row>
    <row r="28" spans="3:5" ht="25.5">
      <c r="C28" s="16" t="s">
        <v>46</v>
      </c>
      <c r="D28" s="22" t="s">
        <v>47</v>
      </c>
      <c r="E28" s="27">
        <v>6</v>
      </c>
    </row>
    <row r="29" spans="3:5">
      <c r="C29" s="11" t="s">
        <v>48</v>
      </c>
      <c r="D29" s="28" t="s">
        <v>49</v>
      </c>
      <c r="E29" s="29">
        <v>4</v>
      </c>
    </row>
    <row r="30" spans="3:5" ht="25.5">
      <c r="C30" s="11" t="s">
        <v>50</v>
      </c>
      <c r="D30" s="22" t="s">
        <v>51</v>
      </c>
      <c r="E30" s="11">
        <v>6</v>
      </c>
    </row>
    <row r="31" spans="3:5">
      <c r="C31" s="18" t="s">
        <v>52</v>
      </c>
      <c r="D31" s="19" t="s">
        <v>53</v>
      </c>
      <c r="E31" s="30"/>
    </row>
    <row r="32" spans="3:5">
      <c r="C32" s="11" t="s">
        <v>54</v>
      </c>
      <c r="D32" s="14" t="s">
        <v>55</v>
      </c>
      <c r="E32" s="11">
        <v>7</v>
      </c>
    </row>
    <row r="33" spans="3:5" ht="25.5">
      <c r="C33" s="24" t="s">
        <v>56</v>
      </c>
      <c r="D33" s="31" t="s">
        <v>57</v>
      </c>
      <c r="E33" s="24">
        <v>10</v>
      </c>
    </row>
    <row r="34" spans="3:5">
      <c r="C34" s="32"/>
      <c r="E34" s="33"/>
    </row>
    <row r="35" spans="3:5">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sheetPr codeName="Sheet1">
    <pageSetUpPr fitToPage="1"/>
  </sheetPr>
  <dimension ref="A1:R164"/>
  <sheetViews>
    <sheetView zoomScale="80" zoomScaleNormal="80" workbookViewId="0"/>
  </sheetViews>
  <sheetFormatPr defaultColWidth="9.140625" defaultRowHeight="15"/>
  <cols>
    <col min="1" max="2" width="9.140625" style="5"/>
    <col min="3" max="3" width="61.42578125" style="5" customWidth="1"/>
    <col min="4" max="4" width="11" style="5" customWidth="1"/>
    <col min="5" max="5" width="14.42578125" style="5" customWidth="1"/>
    <col min="6" max="6" width="14.140625" style="5" customWidth="1"/>
    <col min="7" max="7" width="14.7109375" style="5" customWidth="1"/>
    <col min="8" max="8" width="15.5703125" style="5" customWidth="1"/>
    <col min="9" max="9" width="13.85546875" style="5" customWidth="1"/>
    <col min="10" max="10" width="11.5703125" style="5" customWidth="1"/>
    <col min="11" max="11" width="11.85546875" style="5" customWidth="1"/>
    <col min="12" max="12" width="12.140625" style="5" customWidth="1"/>
    <col min="13" max="13" width="20.85546875" style="5" customWidth="1"/>
    <col min="14" max="16" width="16.28515625" style="5" customWidth="1"/>
    <col min="17" max="17" width="23.28515625" style="5" customWidth="1"/>
    <col min="18" max="18" width="13.28515625" style="5" customWidth="1"/>
    <col min="19" max="16384" width="9.140625" style="5"/>
  </cols>
  <sheetData>
    <row r="1" spans="1:18">
      <c r="A1" s="6" t="s">
        <v>0</v>
      </c>
      <c r="B1" s="7"/>
      <c r="C1" s="7"/>
      <c r="D1" s="7"/>
      <c r="E1" s="7"/>
      <c r="F1" s="7"/>
      <c r="G1" s="7"/>
      <c r="H1" s="7"/>
      <c r="I1" s="7"/>
      <c r="J1" s="7"/>
      <c r="K1" s="7"/>
      <c r="L1" s="7"/>
      <c r="M1" s="7"/>
      <c r="N1" s="7"/>
      <c r="O1" s="7"/>
      <c r="P1" s="7"/>
      <c r="Q1" s="7"/>
    </row>
    <row r="2" spans="1:18">
      <c r="A2" s="6" t="s">
        <v>1</v>
      </c>
      <c r="B2" s="7"/>
      <c r="C2" s="7"/>
      <c r="D2" s="7"/>
      <c r="E2" s="7"/>
      <c r="F2" s="7"/>
      <c r="G2" s="7"/>
      <c r="H2" s="7"/>
      <c r="I2" s="7"/>
      <c r="J2" s="7"/>
      <c r="K2" s="7"/>
      <c r="L2" s="7"/>
      <c r="M2" s="7"/>
      <c r="N2" s="7"/>
      <c r="O2" s="7"/>
      <c r="P2" s="7"/>
      <c r="Q2" s="7"/>
    </row>
    <row r="3" spans="1:18">
      <c r="A3" s="7"/>
      <c r="B3" s="7"/>
      <c r="C3" s="7"/>
      <c r="D3" s="7"/>
      <c r="E3" s="7"/>
      <c r="F3" s="7"/>
      <c r="G3" s="7"/>
      <c r="H3" s="7"/>
      <c r="I3" s="7"/>
      <c r="J3" s="7"/>
      <c r="K3" s="7"/>
      <c r="L3" s="7"/>
      <c r="M3" s="7"/>
      <c r="N3" s="7"/>
      <c r="O3" s="7"/>
      <c r="P3" s="7"/>
      <c r="Q3" s="7"/>
    </row>
    <row r="4" spans="1:18">
      <c r="A4" s="7"/>
      <c r="B4" s="7"/>
      <c r="C4" s="7"/>
      <c r="D4" s="7"/>
      <c r="E4" s="7"/>
      <c r="F4" s="7"/>
      <c r="G4" s="7"/>
      <c r="H4" s="7"/>
      <c r="I4" s="7"/>
      <c r="J4" s="7"/>
      <c r="K4" s="7"/>
      <c r="L4" s="7"/>
      <c r="M4" s="7"/>
      <c r="N4" s="7"/>
      <c r="O4" s="7"/>
      <c r="P4" s="7"/>
      <c r="Q4" s="7"/>
    </row>
    <row r="5" spans="1:18">
      <c r="A5" s="8" t="s">
        <v>1043</v>
      </c>
      <c r="B5" s="7"/>
      <c r="C5" s="7"/>
      <c r="D5" s="7"/>
      <c r="E5" s="7"/>
      <c r="F5" s="7"/>
      <c r="G5" s="7"/>
      <c r="H5" s="7"/>
      <c r="I5" s="7"/>
      <c r="J5" s="7"/>
      <c r="K5" s="7"/>
      <c r="L5" s="7"/>
      <c r="M5" s="7"/>
      <c r="N5" s="7"/>
      <c r="O5" s="7"/>
      <c r="P5" s="7"/>
      <c r="Q5" s="7"/>
    </row>
    <row r="6" spans="1:18">
      <c r="A6" s="7"/>
      <c r="B6" s="7"/>
      <c r="C6" s="7"/>
      <c r="D6" s="7"/>
      <c r="E6" s="7"/>
      <c r="F6" s="7"/>
      <c r="G6" s="7"/>
      <c r="H6" s="7"/>
      <c r="I6" s="7"/>
      <c r="J6" s="7"/>
      <c r="K6" s="7"/>
      <c r="L6" s="7"/>
      <c r="M6" s="7"/>
      <c r="N6" s="7"/>
      <c r="O6" s="7"/>
      <c r="P6" s="7"/>
      <c r="Q6" s="7"/>
    </row>
    <row r="8" spans="1:18">
      <c r="B8" s="1510" t="s">
        <v>1044</v>
      </c>
      <c r="C8" s="1510"/>
      <c r="D8" s="1510"/>
      <c r="E8" s="1510"/>
      <c r="F8" s="1510"/>
      <c r="G8" s="1510"/>
      <c r="H8" s="1510"/>
      <c r="I8" s="1510"/>
      <c r="J8" s="1510"/>
      <c r="K8" s="1510"/>
      <c r="L8" s="1510"/>
      <c r="M8" s="1510"/>
      <c r="N8" s="1510"/>
      <c r="O8" s="1510"/>
      <c r="P8" s="1510"/>
      <c r="Q8" s="1510"/>
    </row>
    <row r="9" spans="1:18" ht="101.25" customHeight="1">
      <c r="B9" s="1018" t="s">
        <v>4</v>
      </c>
      <c r="C9" s="1019" t="s">
        <v>597</v>
      </c>
      <c r="D9" s="1020" t="s">
        <v>246</v>
      </c>
      <c r="E9" s="1021" t="s">
        <v>247</v>
      </c>
      <c r="F9" s="1022" t="s">
        <v>248</v>
      </c>
      <c r="G9" s="1023" t="s">
        <v>249</v>
      </c>
      <c r="H9" s="1024" t="s">
        <v>250</v>
      </c>
      <c r="I9" s="1025" t="s">
        <v>251</v>
      </c>
      <c r="J9" s="1022" t="s">
        <v>252</v>
      </c>
      <c r="K9" s="1023" t="s">
        <v>253</v>
      </c>
      <c r="L9" s="1026" t="s">
        <v>254</v>
      </c>
      <c r="M9" s="1027" t="s">
        <v>255</v>
      </c>
      <c r="N9" s="1028" t="s">
        <v>256</v>
      </c>
      <c r="O9" s="1029" t="s">
        <v>257</v>
      </c>
      <c r="P9" s="1029" t="s">
        <v>258</v>
      </c>
      <c r="Q9" s="1030" t="s">
        <v>259</v>
      </c>
    </row>
    <row r="10" spans="1:18">
      <c r="A10" s="1031"/>
      <c r="B10" s="1032" t="s">
        <v>69</v>
      </c>
      <c r="C10" s="1032" t="s">
        <v>598</v>
      </c>
      <c r="D10" s="1033">
        <f t="shared" ref="D10:Q10" si="0">D11+D15+D22+D25+D31+D34</f>
        <v>3276.2000000000003</v>
      </c>
      <c r="E10" s="1034">
        <f t="shared" si="0"/>
        <v>1</v>
      </c>
      <c r="F10" s="1035">
        <f t="shared" si="0"/>
        <v>1</v>
      </c>
      <c r="G10" s="1036">
        <f t="shared" si="0"/>
        <v>0</v>
      </c>
      <c r="H10" s="1037">
        <f t="shared" si="0"/>
        <v>0</v>
      </c>
      <c r="I10" s="1038">
        <f t="shared" si="0"/>
        <v>5</v>
      </c>
      <c r="J10" s="1035">
        <f t="shared" si="0"/>
        <v>2</v>
      </c>
      <c r="K10" s="1036">
        <f t="shared" si="0"/>
        <v>3</v>
      </c>
      <c r="L10" s="1037">
        <f t="shared" si="0"/>
        <v>0</v>
      </c>
      <c r="M10" s="1039">
        <f t="shared" si="0"/>
        <v>0</v>
      </c>
      <c r="N10" s="1040">
        <f t="shared" si="0"/>
        <v>0</v>
      </c>
      <c r="O10" s="1036">
        <f t="shared" si="0"/>
        <v>0</v>
      </c>
      <c r="P10" s="1037">
        <f t="shared" si="0"/>
        <v>0</v>
      </c>
      <c r="Q10" s="1034">
        <f t="shared" si="0"/>
        <v>3270.2000000000003</v>
      </c>
      <c r="R10" s="33"/>
    </row>
    <row r="11" spans="1:18">
      <c r="B11" s="1041" t="s">
        <v>71</v>
      </c>
      <c r="C11" s="1042" t="s">
        <v>8</v>
      </c>
      <c r="D11" s="1043">
        <f>E11+I11+M11+N11+Q11</f>
        <v>0</v>
      </c>
      <c r="E11" s="1044">
        <f t="shared" ref="E11:E37" si="1">SUM(F11:H11)</f>
        <v>0</v>
      </c>
      <c r="F11" s="1045">
        <f>SUM(F12:F14)</f>
        <v>0</v>
      </c>
      <c r="G11" s="1046">
        <f>SUM(G12:G14)</f>
        <v>0</v>
      </c>
      <c r="H11" s="1047">
        <f>SUM(H12:H14)</f>
        <v>0</v>
      </c>
      <c r="I11" s="1048">
        <f t="shared" ref="I11:I37" si="2">SUM(J11:L11)</f>
        <v>0</v>
      </c>
      <c r="J11" s="1045">
        <f t="shared" ref="J11:Q11" si="3">SUM(J12:J14)</f>
        <v>0</v>
      </c>
      <c r="K11" s="1046">
        <f t="shared" si="3"/>
        <v>0</v>
      </c>
      <c r="L11" s="1047">
        <f t="shared" si="3"/>
        <v>0</v>
      </c>
      <c r="M11" s="1049">
        <f t="shared" si="3"/>
        <v>0</v>
      </c>
      <c r="N11" s="1050">
        <f>SUM(O11:P11)</f>
        <v>0</v>
      </c>
      <c r="O11" s="1046">
        <f t="shared" si="3"/>
        <v>0</v>
      </c>
      <c r="P11" s="1047">
        <f t="shared" si="3"/>
        <v>0</v>
      </c>
      <c r="Q11" s="1044">
        <f t="shared" si="3"/>
        <v>0</v>
      </c>
    </row>
    <row r="12" spans="1:18">
      <c r="B12" s="1051" t="s">
        <v>73</v>
      </c>
      <c r="C12" s="1052" t="s">
        <v>10</v>
      </c>
      <c r="D12" s="1043">
        <f>E12+I12+M12+N12+Q12</f>
        <v>0</v>
      </c>
      <c r="E12" s="1044">
        <f t="shared" si="1"/>
        <v>0</v>
      </c>
      <c r="F12" s="1053">
        <f t="shared" ref="F12:H14" si="4">SUM(F40,F68,F118)</f>
        <v>0</v>
      </c>
      <c r="G12" s="1054">
        <f t="shared" si="4"/>
        <v>0</v>
      </c>
      <c r="H12" s="1055">
        <f t="shared" si="4"/>
        <v>0</v>
      </c>
      <c r="I12" s="1048">
        <f t="shared" si="2"/>
        <v>0</v>
      </c>
      <c r="J12" s="1053">
        <f t="shared" ref="J12:M14" si="5">SUM(J40,J68,J118)</f>
        <v>0</v>
      </c>
      <c r="K12" s="1054">
        <f t="shared" si="5"/>
        <v>0</v>
      </c>
      <c r="L12" s="1055">
        <f t="shared" si="5"/>
        <v>0</v>
      </c>
      <c r="M12" s="1056">
        <f t="shared" si="5"/>
        <v>0</v>
      </c>
      <c r="N12" s="1050">
        <f t="shared" ref="N12:N37" si="6">SUM(O12:P12)</f>
        <v>0</v>
      </c>
      <c r="O12" s="1057">
        <f t="shared" ref="O12:Q14" si="7">SUM(O40,O68,O118)</f>
        <v>0</v>
      </c>
      <c r="P12" s="1058">
        <f t="shared" si="7"/>
        <v>0</v>
      </c>
      <c r="Q12" s="1044">
        <f t="shared" si="7"/>
        <v>0</v>
      </c>
    </row>
    <row r="13" spans="1:18">
      <c r="B13" s="1051" t="s">
        <v>75</v>
      </c>
      <c r="C13" s="1052" t="s">
        <v>11</v>
      </c>
      <c r="D13" s="1043">
        <f t="shared" ref="D13:D14" si="8">E13+I13+M13+N13+Q13</f>
        <v>0</v>
      </c>
      <c r="E13" s="1044">
        <f t="shared" si="1"/>
        <v>0</v>
      </c>
      <c r="F13" s="1053">
        <f t="shared" si="4"/>
        <v>0</v>
      </c>
      <c r="G13" s="1054">
        <f t="shared" si="4"/>
        <v>0</v>
      </c>
      <c r="H13" s="1055">
        <f t="shared" si="4"/>
        <v>0</v>
      </c>
      <c r="I13" s="1048">
        <f t="shared" si="2"/>
        <v>0</v>
      </c>
      <c r="J13" s="1053">
        <f t="shared" si="5"/>
        <v>0</v>
      </c>
      <c r="K13" s="1054">
        <f t="shared" si="5"/>
        <v>0</v>
      </c>
      <c r="L13" s="1055">
        <f t="shared" si="5"/>
        <v>0</v>
      </c>
      <c r="M13" s="1056">
        <f t="shared" si="5"/>
        <v>0</v>
      </c>
      <c r="N13" s="1050">
        <f t="shared" si="6"/>
        <v>0</v>
      </c>
      <c r="O13" s="1057">
        <f t="shared" si="7"/>
        <v>0</v>
      </c>
      <c r="P13" s="1058">
        <f t="shared" si="7"/>
        <v>0</v>
      </c>
      <c r="Q13" s="1044">
        <f t="shared" si="7"/>
        <v>0</v>
      </c>
    </row>
    <row r="14" spans="1:18">
      <c r="B14" s="1051" t="s">
        <v>599</v>
      </c>
      <c r="C14" s="1052" t="s">
        <v>13</v>
      </c>
      <c r="D14" s="1043">
        <f t="shared" si="8"/>
        <v>0</v>
      </c>
      <c r="E14" s="1044">
        <f t="shared" si="1"/>
        <v>0</v>
      </c>
      <c r="F14" s="1053">
        <f t="shared" si="4"/>
        <v>0</v>
      </c>
      <c r="G14" s="1054">
        <f t="shared" si="4"/>
        <v>0</v>
      </c>
      <c r="H14" s="1055">
        <f t="shared" si="4"/>
        <v>0</v>
      </c>
      <c r="I14" s="1048">
        <f t="shared" si="2"/>
        <v>0</v>
      </c>
      <c r="J14" s="1053">
        <f t="shared" si="5"/>
        <v>0</v>
      </c>
      <c r="K14" s="1054">
        <f t="shared" si="5"/>
        <v>0</v>
      </c>
      <c r="L14" s="1055">
        <f t="shared" si="5"/>
        <v>0</v>
      </c>
      <c r="M14" s="1056">
        <f t="shared" si="5"/>
        <v>0</v>
      </c>
      <c r="N14" s="1050">
        <f t="shared" si="6"/>
        <v>0</v>
      </c>
      <c r="O14" s="1057">
        <f t="shared" si="7"/>
        <v>0</v>
      </c>
      <c r="P14" s="1058">
        <f t="shared" si="7"/>
        <v>0</v>
      </c>
      <c r="Q14" s="1044">
        <f t="shared" si="7"/>
        <v>0</v>
      </c>
    </row>
    <row r="15" spans="1:18">
      <c r="B15" s="1041" t="s">
        <v>77</v>
      </c>
      <c r="C15" s="1059" t="s">
        <v>15</v>
      </c>
      <c r="D15" s="1060">
        <f>E15+I15+M15+N15+Q15</f>
        <v>3146</v>
      </c>
      <c r="E15" s="1061">
        <f t="shared" si="1"/>
        <v>1</v>
      </c>
      <c r="F15" s="1045">
        <f>SUM(F16:F21)</f>
        <v>1</v>
      </c>
      <c r="G15" s="1046">
        <f>SUM(G16:G21)</f>
        <v>0</v>
      </c>
      <c r="H15" s="1047">
        <f>SUM(H16:H21)</f>
        <v>0</v>
      </c>
      <c r="I15" s="1062">
        <f t="shared" si="2"/>
        <v>5</v>
      </c>
      <c r="J15" s="1045">
        <f t="shared" ref="J15:Q15" si="9">SUM(J16:J21)</f>
        <v>2</v>
      </c>
      <c r="K15" s="1046">
        <f t="shared" si="9"/>
        <v>3</v>
      </c>
      <c r="L15" s="1047">
        <f t="shared" si="9"/>
        <v>0</v>
      </c>
      <c r="M15" s="1049">
        <f t="shared" si="9"/>
        <v>0</v>
      </c>
      <c r="N15" s="1063">
        <f t="shared" si="6"/>
        <v>0</v>
      </c>
      <c r="O15" s="1064">
        <f t="shared" si="9"/>
        <v>0</v>
      </c>
      <c r="P15" s="1065">
        <f t="shared" si="9"/>
        <v>0</v>
      </c>
      <c r="Q15" s="1044">
        <f t="shared" si="9"/>
        <v>3140</v>
      </c>
    </row>
    <row r="16" spans="1:18">
      <c r="B16" s="1051" t="s">
        <v>79</v>
      </c>
      <c r="C16" s="1052" t="s">
        <v>17</v>
      </c>
      <c r="D16" s="1043">
        <f t="shared" ref="D16:D21" si="10">E16+I16+M16+N16+Q16</f>
        <v>3140</v>
      </c>
      <c r="E16" s="1044">
        <f t="shared" si="1"/>
        <v>0</v>
      </c>
      <c r="F16" s="1053">
        <f t="shared" ref="F16:H21" si="11">SUM(F44,F72,F122)</f>
        <v>0</v>
      </c>
      <c r="G16" s="1054">
        <f t="shared" si="11"/>
        <v>0</v>
      </c>
      <c r="H16" s="1055">
        <f t="shared" si="11"/>
        <v>0</v>
      </c>
      <c r="I16" s="1048">
        <f t="shared" si="2"/>
        <v>0</v>
      </c>
      <c r="J16" s="1053">
        <f t="shared" ref="J16:Q21" si="12">SUM(J44,J72,J122)</f>
        <v>0</v>
      </c>
      <c r="K16" s="1054">
        <f t="shared" si="12"/>
        <v>0</v>
      </c>
      <c r="L16" s="1055">
        <f t="shared" si="12"/>
        <v>0</v>
      </c>
      <c r="M16" s="1056">
        <f t="shared" si="12"/>
        <v>0</v>
      </c>
      <c r="N16" s="1050">
        <f t="shared" si="6"/>
        <v>0</v>
      </c>
      <c r="O16" s="1057">
        <f t="shared" ref="O16:Q20" si="13">SUM(O44,O72,O122)</f>
        <v>0</v>
      </c>
      <c r="P16" s="1058">
        <f t="shared" si="13"/>
        <v>0</v>
      </c>
      <c r="Q16" s="1044">
        <f t="shared" si="13"/>
        <v>3140</v>
      </c>
    </row>
    <row r="17" spans="2:17">
      <c r="B17" s="1051" t="s">
        <v>87</v>
      </c>
      <c r="C17" s="1052" t="s">
        <v>600</v>
      </c>
      <c r="D17" s="1043">
        <f t="shared" si="10"/>
        <v>0</v>
      </c>
      <c r="E17" s="1044">
        <f t="shared" si="1"/>
        <v>0</v>
      </c>
      <c r="F17" s="1053">
        <f t="shared" si="11"/>
        <v>0</v>
      </c>
      <c r="G17" s="1054">
        <f t="shared" si="11"/>
        <v>0</v>
      </c>
      <c r="H17" s="1055">
        <f t="shared" si="11"/>
        <v>0</v>
      </c>
      <c r="I17" s="1048">
        <f t="shared" si="2"/>
        <v>0</v>
      </c>
      <c r="J17" s="1053">
        <f t="shared" si="12"/>
        <v>0</v>
      </c>
      <c r="K17" s="1054">
        <f t="shared" si="12"/>
        <v>0</v>
      </c>
      <c r="L17" s="1055">
        <f t="shared" si="12"/>
        <v>0</v>
      </c>
      <c r="M17" s="1056">
        <f t="shared" si="12"/>
        <v>0</v>
      </c>
      <c r="N17" s="1050">
        <f t="shared" si="6"/>
        <v>0</v>
      </c>
      <c r="O17" s="1057">
        <f t="shared" si="13"/>
        <v>0</v>
      </c>
      <c r="P17" s="1058">
        <f t="shared" si="13"/>
        <v>0</v>
      </c>
      <c r="Q17" s="1044">
        <f t="shared" si="13"/>
        <v>0</v>
      </c>
    </row>
    <row r="18" spans="2:17">
      <c r="B18" s="1066" t="s">
        <v>97</v>
      </c>
      <c r="C18" s="1052" t="s">
        <v>23</v>
      </c>
      <c r="D18" s="1043">
        <f t="shared" si="10"/>
        <v>0</v>
      </c>
      <c r="E18" s="1044">
        <f t="shared" si="1"/>
        <v>0</v>
      </c>
      <c r="F18" s="1053">
        <f t="shared" si="11"/>
        <v>0</v>
      </c>
      <c r="G18" s="1054">
        <f t="shared" si="11"/>
        <v>0</v>
      </c>
      <c r="H18" s="1055">
        <f t="shared" si="11"/>
        <v>0</v>
      </c>
      <c r="I18" s="1048">
        <f t="shared" si="2"/>
        <v>0</v>
      </c>
      <c r="J18" s="1053">
        <f t="shared" si="12"/>
        <v>0</v>
      </c>
      <c r="K18" s="1054">
        <f t="shared" si="12"/>
        <v>0</v>
      </c>
      <c r="L18" s="1055">
        <f t="shared" si="12"/>
        <v>0</v>
      </c>
      <c r="M18" s="1056">
        <f t="shared" si="12"/>
        <v>0</v>
      </c>
      <c r="N18" s="1050">
        <f t="shared" si="6"/>
        <v>0</v>
      </c>
      <c r="O18" s="1057">
        <f t="shared" si="13"/>
        <v>0</v>
      </c>
      <c r="P18" s="1058">
        <f t="shared" si="13"/>
        <v>0</v>
      </c>
      <c r="Q18" s="1044">
        <f t="shared" si="13"/>
        <v>0</v>
      </c>
    </row>
    <row r="19" spans="2:17">
      <c r="B19" s="1066" t="s">
        <v>601</v>
      </c>
      <c r="C19" s="1067" t="s">
        <v>25</v>
      </c>
      <c r="D19" s="1043">
        <f t="shared" si="10"/>
        <v>6</v>
      </c>
      <c r="E19" s="1044">
        <f t="shared" ref="E19:E20" si="14">SUM(F19:H19)</f>
        <v>1</v>
      </c>
      <c r="F19" s="1053">
        <f t="shared" si="11"/>
        <v>1</v>
      </c>
      <c r="G19" s="1054">
        <f t="shared" si="11"/>
        <v>0</v>
      </c>
      <c r="H19" s="1055">
        <f t="shared" si="11"/>
        <v>0</v>
      </c>
      <c r="I19" s="1048">
        <f t="shared" si="2"/>
        <v>5</v>
      </c>
      <c r="J19" s="1053">
        <f t="shared" si="12"/>
        <v>2</v>
      </c>
      <c r="K19" s="1054">
        <f t="shared" si="12"/>
        <v>3</v>
      </c>
      <c r="L19" s="1055">
        <f t="shared" si="12"/>
        <v>0</v>
      </c>
      <c r="M19" s="1056">
        <f t="shared" si="12"/>
        <v>0</v>
      </c>
      <c r="N19" s="1050">
        <f t="shared" si="6"/>
        <v>0</v>
      </c>
      <c r="O19" s="1057">
        <f t="shared" si="13"/>
        <v>0</v>
      </c>
      <c r="P19" s="1058">
        <f t="shared" si="13"/>
        <v>0</v>
      </c>
      <c r="Q19" s="1044">
        <f t="shared" si="13"/>
        <v>0</v>
      </c>
    </row>
    <row r="20" spans="2:17">
      <c r="B20" s="1066" t="s">
        <v>602</v>
      </c>
      <c r="C20" s="1067" t="s">
        <v>27</v>
      </c>
      <c r="D20" s="1043">
        <f t="shared" si="10"/>
        <v>0</v>
      </c>
      <c r="E20" s="1044">
        <f t="shared" si="14"/>
        <v>0</v>
      </c>
      <c r="F20" s="1053">
        <f t="shared" si="11"/>
        <v>0</v>
      </c>
      <c r="G20" s="1054">
        <f t="shared" si="11"/>
        <v>0</v>
      </c>
      <c r="H20" s="1055">
        <f t="shared" si="11"/>
        <v>0</v>
      </c>
      <c r="I20" s="1048">
        <f t="shared" si="2"/>
        <v>0</v>
      </c>
      <c r="J20" s="1053">
        <f t="shared" si="12"/>
        <v>0</v>
      </c>
      <c r="K20" s="1054">
        <f t="shared" si="12"/>
        <v>0</v>
      </c>
      <c r="L20" s="1055">
        <f t="shared" si="12"/>
        <v>0</v>
      </c>
      <c r="M20" s="1056">
        <f t="shared" si="12"/>
        <v>0</v>
      </c>
      <c r="N20" s="1050">
        <f t="shared" si="6"/>
        <v>0</v>
      </c>
      <c r="O20" s="1057">
        <f t="shared" si="13"/>
        <v>0</v>
      </c>
      <c r="P20" s="1058">
        <f t="shared" si="13"/>
        <v>0</v>
      </c>
      <c r="Q20" s="1044">
        <f t="shared" si="13"/>
        <v>0</v>
      </c>
    </row>
    <row r="21" spans="2:17" ht="38.25">
      <c r="B21" s="1066" t="s">
        <v>603</v>
      </c>
      <c r="C21" s="1067" t="s">
        <v>604</v>
      </c>
      <c r="D21" s="1043">
        <f t="shared" si="10"/>
        <v>0</v>
      </c>
      <c r="E21" s="1044">
        <f t="shared" si="1"/>
        <v>0</v>
      </c>
      <c r="F21" s="1053">
        <f t="shared" si="11"/>
        <v>0</v>
      </c>
      <c r="G21" s="1054">
        <f t="shared" si="11"/>
        <v>0</v>
      </c>
      <c r="H21" s="1055">
        <f t="shared" si="11"/>
        <v>0</v>
      </c>
      <c r="I21" s="1048">
        <f t="shared" si="2"/>
        <v>0</v>
      </c>
      <c r="J21" s="1053">
        <f t="shared" si="12"/>
        <v>0</v>
      </c>
      <c r="K21" s="1054">
        <f t="shared" si="12"/>
        <v>0</v>
      </c>
      <c r="L21" s="1055">
        <f t="shared" si="12"/>
        <v>0</v>
      </c>
      <c r="M21" s="1056">
        <f t="shared" si="12"/>
        <v>0</v>
      </c>
      <c r="N21" s="1050">
        <f t="shared" si="6"/>
        <v>0</v>
      </c>
      <c r="O21" s="1057">
        <f t="shared" si="12"/>
        <v>0</v>
      </c>
      <c r="P21" s="1058">
        <f t="shared" si="12"/>
        <v>0</v>
      </c>
      <c r="Q21" s="1044">
        <f t="shared" si="12"/>
        <v>0</v>
      </c>
    </row>
    <row r="22" spans="2:17">
      <c r="B22" s="1068" t="s">
        <v>105</v>
      </c>
      <c r="C22" s="1069" t="s">
        <v>31</v>
      </c>
      <c r="D22" s="1043">
        <f>E22+I22+M22+N22+Q22</f>
        <v>0</v>
      </c>
      <c r="E22" s="1044">
        <f t="shared" si="1"/>
        <v>0</v>
      </c>
      <c r="F22" s="1045">
        <f>SUM(F23:F24)</f>
        <v>0</v>
      </c>
      <c r="G22" s="1046">
        <f>SUM(G23:G24)</f>
        <v>0</v>
      </c>
      <c r="H22" s="1047">
        <f>SUM(H23:H24)</f>
        <v>0</v>
      </c>
      <c r="I22" s="1048">
        <f t="shared" si="2"/>
        <v>0</v>
      </c>
      <c r="J22" s="1045">
        <f t="shared" ref="J22:Q22" si="15">SUM(J23:J24)</f>
        <v>0</v>
      </c>
      <c r="K22" s="1046">
        <f t="shared" si="15"/>
        <v>0</v>
      </c>
      <c r="L22" s="1047">
        <f t="shared" si="15"/>
        <v>0</v>
      </c>
      <c r="M22" s="1049">
        <f t="shared" si="15"/>
        <v>0</v>
      </c>
      <c r="N22" s="1050">
        <f t="shared" si="6"/>
        <v>0</v>
      </c>
      <c r="O22" s="1064">
        <f t="shared" si="15"/>
        <v>0</v>
      </c>
      <c r="P22" s="1065">
        <f t="shared" si="15"/>
        <v>0</v>
      </c>
      <c r="Q22" s="1044">
        <f t="shared" si="15"/>
        <v>0</v>
      </c>
    </row>
    <row r="23" spans="2:17" ht="51.75">
      <c r="B23" s="1066" t="s">
        <v>107</v>
      </c>
      <c r="C23" s="1070" t="s">
        <v>33</v>
      </c>
      <c r="D23" s="1043">
        <f t="shared" ref="D23:D24" si="16">E23+I23+M23+N23+Q23</f>
        <v>0</v>
      </c>
      <c r="E23" s="1044">
        <f t="shared" si="1"/>
        <v>0</v>
      </c>
      <c r="F23" s="1053">
        <f>SUM(F51,F79,F129)</f>
        <v>0</v>
      </c>
      <c r="G23" s="1054">
        <f>SUM(G51,G79,G129)</f>
        <v>0</v>
      </c>
      <c r="H23" s="1055">
        <f>SUM(H51,H79,H129)</f>
        <v>0</v>
      </c>
      <c r="I23" s="1048">
        <f t="shared" si="2"/>
        <v>0</v>
      </c>
      <c r="J23" s="1053">
        <f t="shared" ref="J23:Q23" si="17">SUM(J51,J79,J129)</f>
        <v>0</v>
      </c>
      <c r="K23" s="1054">
        <f t="shared" si="17"/>
        <v>0</v>
      </c>
      <c r="L23" s="1055">
        <f t="shared" si="17"/>
        <v>0</v>
      </c>
      <c r="M23" s="1056">
        <f t="shared" si="17"/>
        <v>0</v>
      </c>
      <c r="N23" s="1050">
        <f t="shared" si="6"/>
        <v>0</v>
      </c>
      <c r="O23" s="1057">
        <f t="shared" si="17"/>
        <v>0</v>
      </c>
      <c r="P23" s="1058">
        <f t="shared" si="17"/>
        <v>0</v>
      </c>
      <c r="Q23" s="1044">
        <f t="shared" si="17"/>
        <v>0</v>
      </c>
    </row>
    <row r="24" spans="2:17">
      <c r="B24" s="1066" t="s">
        <v>109</v>
      </c>
      <c r="C24" s="1070" t="s">
        <v>35</v>
      </c>
      <c r="D24" s="1043">
        <f t="shared" si="16"/>
        <v>0</v>
      </c>
      <c r="E24" s="1044">
        <f t="shared" si="1"/>
        <v>0</v>
      </c>
      <c r="F24" s="1053">
        <f>SUM(F52,F80)</f>
        <v>0</v>
      </c>
      <c r="G24" s="1054">
        <f>SUM(G52,G80)</f>
        <v>0</v>
      </c>
      <c r="H24" s="1055">
        <f>SUM(H52,H80)</f>
        <v>0</v>
      </c>
      <c r="I24" s="1048">
        <f t="shared" si="2"/>
        <v>0</v>
      </c>
      <c r="J24" s="1053">
        <f t="shared" ref="J24:Q24" si="18">SUM(J52,J80)</f>
        <v>0</v>
      </c>
      <c r="K24" s="1054">
        <f t="shared" si="18"/>
        <v>0</v>
      </c>
      <c r="L24" s="1055">
        <f t="shared" si="18"/>
        <v>0</v>
      </c>
      <c r="M24" s="1056">
        <f t="shared" si="18"/>
        <v>0</v>
      </c>
      <c r="N24" s="1050">
        <f t="shared" si="6"/>
        <v>0</v>
      </c>
      <c r="O24" s="1057">
        <f t="shared" si="18"/>
        <v>0</v>
      </c>
      <c r="P24" s="1058">
        <f t="shared" si="18"/>
        <v>0</v>
      </c>
      <c r="Q24" s="1044">
        <f t="shared" si="18"/>
        <v>0</v>
      </c>
    </row>
    <row r="25" spans="2:17">
      <c r="B25" s="1068" t="s">
        <v>265</v>
      </c>
      <c r="C25" s="1069" t="s">
        <v>37</v>
      </c>
      <c r="D25" s="1060">
        <f>E25+I25+M25+N25+Q25</f>
        <v>0</v>
      </c>
      <c r="E25" s="1061">
        <f t="shared" si="1"/>
        <v>0</v>
      </c>
      <c r="F25" s="1045">
        <f>SUM(F26:F30)</f>
        <v>0</v>
      </c>
      <c r="G25" s="1046">
        <f>SUM(G26:G30)</f>
        <v>0</v>
      </c>
      <c r="H25" s="1047">
        <f>SUM(H26:H30)</f>
        <v>0</v>
      </c>
      <c r="I25" s="1062">
        <f t="shared" si="2"/>
        <v>0</v>
      </c>
      <c r="J25" s="1045">
        <f t="shared" ref="J25:Q25" si="19">SUM(J26:J30)</f>
        <v>0</v>
      </c>
      <c r="K25" s="1046">
        <f t="shared" si="19"/>
        <v>0</v>
      </c>
      <c r="L25" s="1047">
        <f t="shared" si="19"/>
        <v>0</v>
      </c>
      <c r="M25" s="1049">
        <f t="shared" si="19"/>
        <v>0</v>
      </c>
      <c r="N25" s="1063">
        <f t="shared" si="6"/>
        <v>0</v>
      </c>
      <c r="O25" s="1064">
        <f t="shared" si="19"/>
        <v>0</v>
      </c>
      <c r="P25" s="1065">
        <f t="shared" si="19"/>
        <v>0</v>
      </c>
      <c r="Q25" s="1044">
        <f t="shared" si="19"/>
        <v>0</v>
      </c>
    </row>
    <row r="26" spans="2:17">
      <c r="B26" s="1066" t="s">
        <v>605</v>
      </c>
      <c r="C26" s="1070" t="s">
        <v>39</v>
      </c>
      <c r="D26" s="1043">
        <f t="shared" ref="D26:D30" si="20">E26+I26+M26+N26+Q26</f>
        <v>0</v>
      </c>
      <c r="E26" s="1071">
        <f t="shared" si="1"/>
        <v>0</v>
      </c>
      <c r="F26" s="1072">
        <f>SUM(F54,F82,F131)</f>
        <v>0</v>
      </c>
      <c r="G26" s="1073">
        <f>SUM(G54,G82,G131)</f>
        <v>0</v>
      </c>
      <c r="H26" s="1074">
        <f>SUM(H54,H82,H131)</f>
        <v>0</v>
      </c>
      <c r="I26" s="1075">
        <f t="shared" si="2"/>
        <v>0</v>
      </c>
      <c r="J26" s="1072">
        <f>SUM(J54,J82,J131)</f>
        <v>0</v>
      </c>
      <c r="K26" s="1073">
        <f>SUM(K54,K82,K131)</f>
        <v>0</v>
      </c>
      <c r="L26" s="1074">
        <f>SUM(L54,L82,L131)</f>
        <v>0</v>
      </c>
      <c r="M26" s="1076">
        <f>SUM(M54,M82,M131)</f>
        <v>0</v>
      </c>
      <c r="N26" s="1077">
        <f t="shared" si="6"/>
        <v>0</v>
      </c>
      <c r="O26" s="1078">
        <f>SUM(O54,O82,O131)</f>
        <v>0</v>
      </c>
      <c r="P26" s="1079">
        <f>SUM(P54,P82,P131)</f>
        <v>0</v>
      </c>
      <c r="Q26" s="1080">
        <f>SUM(Q54,Q82,Q131)</f>
        <v>0</v>
      </c>
    </row>
    <row r="27" spans="2:17">
      <c r="B27" s="1066" t="s">
        <v>606</v>
      </c>
      <c r="C27" s="1081" t="s">
        <v>42</v>
      </c>
      <c r="D27" s="1043">
        <f t="shared" si="20"/>
        <v>0</v>
      </c>
      <c r="E27" s="1071">
        <f t="shared" ref="E27:E29" si="21">SUM(F27:H27)</f>
        <v>0</v>
      </c>
      <c r="F27" s="1072">
        <f t="shared" ref="F27:H30" si="22">SUM(F55,F83,F132)</f>
        <v>0</v>
      </c>
      <c r="G27" s="1073">
        <f t="shared" si="22"/>
        <v>0</v>
      </c>
      <c r="H27" s="1074">
        <f t="shared" si="22"/>
        <v>0</v>
      </c>
      <c r="I27" s="1075">
        <f t="shared" si="2"/>
        <v>0</v>
      </c>
      <c r="J27" s="1072">
        <f t="shared" ref="J27:M30" si="23">SUM(J55,J83,J132)</f>
        <v>0</v>
      </c>
      <c r="K27" s="1073">
        <f t="shared" si="23"/>
        <v>0</v>
      </c>
      <c r="L27" s="1074">
        <f t="shared" si="23"/>
        <v>0</v>
      </c>
      <c r="M27" s="1076">
        <f t="shared" si="23"/>
        <v>0</v>
      </c>
      <c r="N27" s="1077">
        <f t="shared" si="6"/>
        <v>0</v>
      </c>
      <c r="O27" s="1078">
        <f t="shared" ref="O27:Q30" si="24">SUM(O55,O83,O132)</f>
        <v>0</v>
      </c>
      <c r="P27" s="1079">
        <f t="shared" si="24"/>
        <v>0</v>
      </c>
      <c r="Q27" s="1080">
        <f t="shared" si="24"/>
        <v>0</v>
      </c>
    </row>
    <row r="28" spans="2:17">
      <c r="B28" s="1066" t="s">
        <v>607</v>
      </c>
      <c r="C28" s="1081" t="s">
        <v>45</v>
      </c>
      <c r="D28" s="1043">
        <f t="shared" si="20"/>
        <v>0</v>
      </c>
      <c r="E28" s="1071">
        <f t="shared" si="21"/>
        <v>0</v>
      </c>
      <c r="F28" s="1072">
        <f t="shared" si="22"/>
        <v>0</v>
      </c>
      <c r="G28" s="1073">
        <f t="shared" si="22"/>
        <v>0</v>
      </c>
      <c r="H28" s="1074">
        <f t="shared" si="22"/>
        <v>0</v>
      </c>
      <c r="I28" s="1075">
        <f t="shared" si="2"/>
        <v>0</v>
      </c>
      <c r="J28" s="1072">
        <f t="shared" si="23"/>
        <v>0</v>
      </c>
      <c r="K28" s="1073">
        <f t="shared" si="23"/>
        <v>0</v>
      </c>
      <c r="L28" s="1074">
        <f t="shared" si="23"/>
        <v>0</v>
      </c>
      <c r="M28" s="1076">
        <f t="shared" si="23"/>
        <v>0</v>
      </c>
      <c r="N28" s="1077">
        <f t="shared" si="6"/>
        <v>0</v>
      </c>
      <c r="O28" s="1078">
        <f t="shared" si="24"/>
        <v>0</v>
      </c>
      <c r="P28" s="1079">
        <f t="shared" si="24"/>
        <v>0</v>
      </c>
      <c r="Q28" s="1080">
        <f t="shared" si="24"/>
        <v>0</v>
      </c>
    </row>
    <row r="29" spans="2:17" ht="26.25">
      <c r="B29" s="1066" t="s">
        <v>608</v>
      </c>
      <c r="C29" s="1081" t="s">
        <v>47</v>
      </c>
      <c r="D29" s="1043">
        <f t="shared" si="20"/>
        <v>0</v>
      </c>
      <c r="E29" s="1071">
        <f t="shared" si="21"/>
        <v>0</v>
      </c>
      <c r="F29" s="1072">
        <f t="shared" si="22"/>
        <v>0</v>
      </c>
      <c r="G29" s="1073">
        <f t="shared" si="22"/>
        <v>0</v>
      </c>
      <c r="H29" s="1074">
        <f t="shared" si="22"/>
        <v>0</v>
      </c>
      <c r="I29" s="1075">
        <f t="shared" si="2"/>
        <v>0</v>
      </c>
      <c r="J29" s="1072">
        <f t="shared" si="23"/>
        <v>0</v>
      </c>
      <c r="K29" s="1073">
        <f t="shared" si="23"/>
        <v>0</v>
      </c>
      <c r="L29" s="1074">
        <f t="shared" si="23"/>
        <v>0</v>
      </c>
      <c r="M29" s="1076">
        <f t="shared" si="23"/>
        <v>0</v>
      </c>
      <c r="N29" s="1077">
        <f t="shared" si="6"/>
        <v>0</v>
      </c>
      <c r="O29" s="1078">
        <f t="shared" si="24"/>
        <v>0</v>
      </c>
      <c r="P29" s="1079">
        <f t="shared" si="24"/>
        <v>0</v>
      </c>
      <c r="Q29" s="1080">
        <f t="shared" si="24"/>
        <v>0</v>
      </c>
    </row>
    <row r="30" spans="2:17" ht="26.25">
      <c r="B30" s="1051" t="s">
        <v>609</v>
      </c>
      <c r="C30" s="1082" t="s">
        <v>610</v>
      </c>
      <c r="D30" s="1043">
        <f t="shared" si="20"/>
        <v>0</v>
      </c>
      <c r="E30" s="1071">
        <f t="shared" si="1"/>
        <v>0</v>
      </c>
      <c r="F30" s="1072">
        <f t="shared" si="22"/>
        <v>0</v>
      </c>
      <c r="G30" s="1073">
        <f t="shared" si="22"/>
        <v>0</v>
      </c>
      <c r="H30" s="1074">
        <f t="shared" si="22"/>
        <v>0</v>
      </c>
      <c r="I30" s="1075">
        <f t="shared" si="2"/>
        <v>0</v>
      </c>
      <c r="J30" s="1072">
        <f t="shared" si="23"/>
        <v>0</v>
      </c>
      <c r="K30" s="1073">
        <f t="shared" si="23"/>
        <v>0</v>
      </c>
      <c r="L30" s="1074">
        <f t="shared" si="23"/>
        <v>0</v>
      </c>
      <c r="M30" s="1076">
        <f t="shared" si="23"/>
        <v>0</v>
      </c>
      <c r="N30" s="1077">
        <f t="shared" si="6"/>
        <v>0</v>
      </c>
      <c r="O30" s="1078">
        <f t="shared" si="24"/>
        <v>0</v>
      </c>
      <c r="P30" s="1079">
        <f t="shared" si="24"/>
        <v>0</v>
      </c>
      <c r="Q30" s="1080">
        <f t="shared" si="24"/>
        <v>0</v>
      </c>
    </row>
    <row r="31" spans="2:17">
      <c r="B31" s="1041" t="s">
        <v>267</v>
      </c>
      <c r="C31" s="1083" t="s">
        <v>53</v>
      </c>
      <c r="D31" s="1043">
        <f>E31+I31+M31+N31+Q31</f>
        <v>47.4</v>
      </c>
      <c r="E31" s="1084">
        <f t="shared" si="1"/>
        <v>0</v>
      </c>
      <c r="F31" s="1085">
        <f>SUM(F32:F33)</f>
        <v>0</v>
      </c>
      <c r="G31" s="1086">
        <f>SUM(G32:G33)</f>
        <v>0</v>
      </c>
      <c r="H31" s="1087">
        <f>SUM(H32:H33)</f>
        <v>0</v>
      </c>
      <c r="I31" s="1088">
        <f t="shared" si="2"/>
        <v>0</v>
      </c>
      <c r="J31" s="1085">
        <f t="shared" ref="J31:Q31" si="25">SUM(J32:J33)</f>
        <v>0</v>
      </c>
      <c r="K31" s="1086">
        <f t="shared" si="25"/>
        <v>0</v>
      </c>
      <c r="L31" s="1087">
        <f t="shared" si="25"/>
        <v>0</v>
      </c>
      <c r="M31" s="1089">
        <f t="shared" si="25"/>
        <v>0</v>
      </c>
      <c r="N31" s="1090">
        <f t="shared" si="6"/>
        <v>0</v>
      </c>
      <c r="O31" s="1086">
        <f t="shared" si="25"/>
        <v>0</v>
      </c>
      <c r="P31" s="1087">
        <f t="shared" si="25"/>
        <v>0</v>
      </c>
      <c r="Q31" s="1084">
        <f t="shared" si="25"/>
        <v>47.4</v>
      </c>
    </row>
    <row r="32" spans="2:17">
      <c r="B32" s="1091" t="s">
        <v>269</v>
      </c>
      <c r="C32" s="1092" t="s">
        <v>55</v>
      </c>
      <c r="D32" s="1043">
        <f t="shared" ref="D32:D33" si="26">E32+I32+M32+N32+Q32</f>
        <v>47.4</v>
      </c>
      <c r="E32" s="1093">
        <f t="shared" si="1"/>
        <v>0</v>
      </c>
      <c r="F32" s="1094">
        <f t="shared" ref="F32:H33" si="27">SUM(F60,F88,F137)</f>
        <v>0</v>
      </c>
      <c r="G32" s="1095">
        <f t="shared" si="27"/>
        <v>0</v>
      </c>
      <c r="H32" s="1096">
        <f t="shared" si="27"/>
        <v>0</v>
      </c>
      <c r="I32" s="1097">
        <f t="shared" si="2"/>
        <v>0</v>
      </c>
      <c r="J32" s="1094">
        <f t="shared" ref="J32:M33" si="28">SUM(J60,J88,J137)</f>
        <v>0</v>
      </c>
      <c r="K32" s="1095">
        <f t="shared" si="28"/>
        <v>0</v>
      </c>
      <c r="L32" s="1096">
        <f t="shared" si="28"/>
        <v>0</v>
      </c>
      <c r="M32" s="1098">
        <f t="shared" si="28"/>
        <v>0</v>
      </c>
      <c r="N32" s="1099">
        <f t="shared" si="6"/>
        <v>0</v>
      </c>
      <c r="O32" s="1078">
        <f t="shared" ref="O32:Q33" si="29">SUM(O60,O88,O137)</f>
        <v>0</v>
      </c>
      <c r="P32" s="1079">
        <f t="shared" si="29"/>
        <v>0</v>
      </c>
      <c r="Q32" s="1100">
        <f t="shared" si="29"/>
        <v>47.4</v>
      </c>
    </row>
    <row r="33" spans="2:17" ht="26.25">
      <c r="B33" s="1091" t="s">
        <v>271</v>
      </c>
      <c r="C33" s="1101" t="s">
        <v>57</v>
      </c>
      <c r="D33" s="1043">
        <f t="shared" si="26"/>
        <v>0</v>
      </c>
      <c r="E33" s="1084">
        <f t="shared" si="1"/>
        <v>0</v>
      </c>
      <c r="F33" s="1102">
        <f t="shared" si="27"/>
        <v>0</v>
      </c>
      <c r="G33" s="1078">
        <f t="shared" si="27"/>
        <v>0</v>
      </c>
      <c r="H33" s="1079">
        <f t="shared" si="27"/>
        <v>0</v>
      </c>
      <c r="I33" s="1088">
        <f t="shared" si="2"/>
        <v>0</v>
      </c>
      <c r="J33" s="1102">
        <f t="shared" si="28"/>
        <v>0</v>
      </c>
      <c r="K33" s="1078">
        <f t="shared" si="28"/>
        <v>0</v>
      </c>
      <c r="L33" s="1079">
        <f t="shared" si="28"/>
        <v>0</v>
      </c>
      <c r="M33" s="1103">
        <f t="shared" si="28"/>
        <v>0</v>
      </c>
      <c r="N33" s="1104">
        <f t="shared" si="6"/>
        <v>0</v>
      </c>
      <c r="O33" s="1078">
        <f t="shared" si="29"/>
        <v>0</v>
      </c>
      <c r="P33" s="1079">
        <f t="shared" si="29"/>
        <v>0</v>
      </c>
      <c r="Q33" s="1105">
        <f t="shared" si="29"/>
        <v>0</v>
      </c>
    </row>
    <row r="34" spans="2:17">
      <c r="B34" s="1106" t="s">
        <v>275</v>
      </c>
      <c r="C34" s="1107" t="s">
        <v>611</v>
      </c>
      <c r="D34" s="1043">
        <f>E34+I34+M34+N34+Q34</f>
        <v>82.8</v>
      </c>
      <c r="E34" s="1084">
        <f t="shared" si="1"/>
        <v>0</v>
      </c>
      <c r="F34" s="1085">
        <f>SUM(F35:F37)</f>
        <v>0</v>
      </c>
      <c r="G34" s="1086">
        <f>SUM(G35:G37)</f>
        <v>0</v>
      </c>
      <c r="H34" s="1087">
        <f>SUM(H35:H37)</f>
        <v>0</v>
      </c>
      <c r="I34" s="1088">
        <f t="shared" si="2"/>
        <v>0</v>
      </c>
      <c r="J34" s="1085">
        <f t="shared" ref="J34:Q34" si="30">SUM(J35:J37)</f>
        <v>0</v>
      </c>
      <c r="K34" s="1086">
        <f t="shared" si="30"/>
        <v>0</v>
      </c>
      <c r="L34" s="1087">
        <f t="shared" si="30"/>
        <v>0</v>
      </c>
      <c r="M34" s="1089">
        <f t="shared" si="30"/>
        <v>0</v>
      </c>
      <c r="N34" s="1090">
        <f t="shared" si="6"/>
        <v>0</v>
      </c>
      <c r="O34" s="1086">
        <f t="shared" si="30"/>
        <v>0</v>
      </c>
      <c r="P34" s="1087">
        <f t="shared" si="30"/>
        <v>0</v>
      </c>
      <c r="Q34" s="1084">
        <f t="shared" si="30"/>
        <v>82.8</v>
      </c>
    </row>
    <row r="35" spans="2:17">
      <c r="B35" s="1108" t="s">
        <v>277</v>
      </c>
      <c r="C35" s="1109" t="s">
        <v>612</v>
      </c>
      <c r="D35" s="1043">
        <f t="shared" ref="D35:D37" si="31">E35+I35+M35+N35+Q35</f>
        <v>82.8</v>
      </c>
      <c r="E35" s="1084">
        <f t="shared" si="1"/>
        <v>0</v>
      </c>
      <c r="F35" s="1102">
        <f t="shared" ref="F35:H37" si="32">SUM(F63,F91,F140)</f>
        <v>0</v>
      </c>
      <c r="G35" s="1078">
        <f t="shared" si="32"/>
        <v>0</v>
      </c>
      <c r="H35" s="1079">
        <f t="shared" si="32"/>
        <v>0</v>
      </c>
      <c r="I35" s="1088">
        <f t="shared" si="2"/>
        <v>0</v>
      </c>
      <c r="J35" s="1102">
        <f t="shared" ref="J35:M37" si="33">SUM(J63,J91,J140)</f>
        <v>0</v>
      </c>
      <c r="K35" s="1078">
        <f t="shared" si="33"/>
        <v>0</v>
      </c>
      <c r="L35" s="1079">
        <f t="shared" si="33"/>
        <v>0</v>
      </c>
      <c r="M35" s="1103">
        <f t="shared" si="33"/>
        <v>0</v>
      </c>
      <c r="N35" s="1104">
        <f t="shared" si="6"/>
        <v>0</v>
      </c>
      <c r="O35" s="1078">
        <f t="shared" ref="O35:Q37" si="34">SUM(O63,O91,O140)</f>
        <v>0</v>
      </c>
      <c r="P35" s="1079">
        <f t="shared" si="34"/>
        <v>0</v>
      </c>
      <c r="Q35" s="1105">
        <f t="shared" si="34"/>
        <v>82.8</v>
      </c>
    </row>
    <row r="36" spans="2:17">
      <c r="B36" s="1108" t="s">
        <v>613</v>
      </c>
      <c r="C36" s="1109" t="s">
        <v>612</v>
      </c>
      <c r="D36" s="1043">
        <f t="shared" si="31"/>
        <v>0</v>
      </c>
      <c r="E36" s="1084">
        <f t="shared" si="1"/>
        <v>0</v>
      </c>
      <c r="F36" s="1102">
        <f t="shared" si="32"/>
        <v>0</v>
      </c>
      <c r="G36" s="1078">
        <f t="shared" si="32"/>
        <v>0</v>
      </c>
      <c r="H36" s="1079">
        <f t="shared" si="32"/>
        <v>0</v>
      </c>
      <c r="I36" s="1088">
        <f t="shared" si="2"/>
        <v>0</v>
      </c>
      <c r="J36" s="1102">
        <f t="shared" si="33"/>
        <v>0</v>
      </c>
      <c r="K36" s="1078">
        <f t="shared" si="33"/>
        <v>0</v>
      </c>
      <c r="L36" s="1079">
        <f t="shared" si="33"/>
        <v>0</v>
      </c>
      <c r="M36" s="1103">
        <f t="shared" si="33"/>
        <v>0</v>
      </c>
      <c r="N36" s="1104">
        <f t="shared" si="6"/>
        <v>0</v>
      </c>
      <c r="O36" s="1078">
        <f t="shared" si="34"/>
        <v>0</v>
      </c>
      <c r="P36" s="1079">
        <f t="shared" si="34"/>
        <v>0</v>
      </c>
      <c r="Q36" s="1105">
        <f t="shared" si="34"/>
        <v>0</v>
      </c>
    </row>
    <row r="37" spans="2:17">
      <c r="B37" s="1110" t="s">
        <v>614</v>
      </c>
      <c r="C37" s="1109" t="s">
        <v>612</v>
      </c>
      <c r="D37" s="1043">
        <f t="shared" si="31"/>
        <v>0</v>
      </c>
      <c r="E37" s="1111">
        <f t="shared" si="1"/>
        <v>0</v>
      </c>
      <c r="F37" s="1112">
        <f t="shared" si="32"/>
        <v>0</v>
      </c>
      <c r="G37" s="1113">
        <f t="shared" si="32"/>
        <v>0</v>
      </c>
      <c r="H37" s="1114">
        <f t="shared" si="32"/>
        <v>0</v>
      </c>
      <c r="I37" s="1115">
        <f t="shared" si="2"/>
        <v>0</v>
      </c>
      <c r="J37" s="1112">
        <f t="shared" si="33"/>
        <v>0</v>
      </c>
      <c r="K37" s="1113">
        <f t="shared" si="33"/>
        <v>0</v>
      </c>
      <c r="L37" s="1114">
        <f t="shared" si="33"/>
        <v>0</v>
      </c>
      <c r="M37" s="1116">
        <f t="shared" si="33"/>
        <v>0</v>
      </c>
      <c r="N37" s="1117">
        <f t="shared" si="6"/>
        <v>0</v>
      </c>
      <c r="O37" s="1095">
        <f t="shared" si="34"/>
        <v>0</v>
      </c>
      <c r="P37" s="1096">
        <f t="shared" si="34"/>
        <v>0</v>
      </c>
      <c r="Q37" s="1118">
        <f t="shared" si="34"/>
        <v>0</v>
      </c>
    </row>
    <row r="38" spans="2:17">
      <c r="B38" s="1032" t="s">
        <v>110</v>
      </c>
      <c r="C38" s="1032" t="s">
        <v>615</v>
      </c>
      <c r="D38" s="1043">
        <f>E38+I38+M38+N38+Q38</f>
        <v>3276.2000000000003</v>
      </c>
      <c r="E38" s="1034">
        <f t="shared" ref="E38:Q38" si="35">E39+E43+E50+E53+E59+E62</f>
        <v>1</v>
      </c>
      <c r="F38" s="1035">
        <f t="shared" si="35"/>
        <v>1</v>
      </c>
      <c r="G38" s="1036">
        <f t="shared" si="35"/>
        <v>0</v>
      </c>
      <c r="H38" s="1037">
        <f t="shared" si="35"/>
        <v>0</v>
      </c>
      <c r="I38" s="1038">
        <f t="shared" si="35"/>
        <v>5</v>
      </c>
      <c r="J38" s="1035">
        <f t="shared" si="35"/>
        <v>2</v>
      </c>
      <c r="K38" s="1036">
        <f t="shared" si="35"/>
        <v>3</v>
      </c>
      <c r="L38" s="1037">
        <f t="shared" si="35"/>
        <v>0</v>
      </c>
      <c r="M38" s="1039">
        <f t="shared" si="35"/>
        <v>0</v>
      </c>
      <c r="N38" s="1040">
        <f t="shared" si="35"/>
        <v>0</v>
      </c>
      <c r="O38" s="1036">
        <f t="shared" si="35"/>
        <v>0</v>
      </c>
      <c r="P38" s="1037">
        <f t="shared" si="35"/>
        <v>0</v>
      </c>
      <c r="Q38" s="1034">
        <f t="shared" si="35"/>
        <v>3270.2000000000003</v>
      </c>
    </row>
    <row r="39" spans="2:17">
      <c r="B39" s="1041" t="s">
        <v>112</v>
      </c>
      <c r="C39" s="1042" t="s">
        <v>8</v>
      </c>
      <c r="D39" s="1043">
        <f>E39+I39+M39+N39+Q39</f>
        <v>0</v>
      </c>
      <c r="E39" s="1044">
        <f t="shared" ref="E39:E65" si="36">SUM(F39:H39)</f>
        <v>0</v>
      </c>
      <c r="F39" s="1045">
        <f>SUM(F40:F42)</f>
        <v>0</v>
      </c>
      <c r="G39" s="1046">
        <f>SUM(G40:G42)</f>
        <v>0</v>
      </c>
      <c r="H39" s="1047">
        <f>SUM(H40:H42)</f>
        <v>0</v>
      </c>
      <c r="I39" s="1048">
        <f t="shared" ref="I39:I65" si="37">SUM(J39:L39)</f>
        <v>0</v>
      </c>
      <c r="J39" s="1045">
        <f t="shared" ref="J39:Q39" si="38">SUM(J40:J42)</f>
        <v>0</v>
      </c>
      <c r="K39" s="1046">
        <f t="shared" si="38"/>
        <v>0</v>
      </c>
      <c r="L39" s="1047">
        <f t="shared" si="38"/>
        <v>0</v>
      </c>
      <c r="M39" s="1049">
        <f t="shared" si="38"/>
        <v>0</v>
      </c>
      <c r="N39" s="1050">
        <f t="shared" ref="N39:N65" si="39">SUM(O39:P39)</f>
        <v>0</v>
      </c>
      <c r="O39" s="1046">
        <f t="shared" si="38"/>
        <v>0</v>
      </c>
      <c r="P39" s="1047">
        <f t="shared" si="38"/>
        <v>0</v>
      </c>
      <c r="Q39" s="1044">
        <f t="shared" si="38"/>
        <v>0</v>
      </c>
    </row>
    <row r="40" spans="2:17">
      <c r="B40" s="1051" t="s">
        <v>114</v>
      </c>
      <c r="C40" s="1052" t="s">
        <v>10</v>
      </c>
      <c r="D40" s="1043">
        <f t="shared" ref="D40:D42" si="40">E40+I40+M40+N40+Q40</f>
        <v>0</v>
      </c>
      <c r="E40" s="1044">
        <f t="shared" si="36"/>
        <v>0</v>
      </c>
      <c r="F40" s="1119"/>
      <c r="G40" s="1120"/>
      <c r="H40" s="1121"/>
      <c r="I40" s="1048">
        <f t="shared" si="37"/>
        <v>0</v>
      </c>
      <c r="J40" s="1119"/>
      <c r="K40" s="1120"/>
      <c r="L40" s="1121"/>
      <c r="M40" s="1122"/>
      <c r="N40" s="1050">
        <f t="shared" si="39"/>
        <v>0</v>
      </c>
      <c r="O40" s="1120"/>
      <c r="P40" s="1121"/>
      <c r="Q40" s="1123"/>
    </row>
    <row r="41" spans="2:17">
      <c r="B41" s="1051" t="s">
        <v>116</v>
      </c>
      <c r="C41" s="1052" t="s">
        <v>11</v>
      </c>
      <c r="D41" s="1043">
        <f t="shared" si="40"/>
        <v>0</v>
      </c>
      <c r="E41" s="1044">
        <f t="shared" si="36"/>
        <v>0</v>
      </c>
      <c r="F41" s="1119"/>
      <c r="G41" s="1120"/>
      <c r="H41" s="1121"/>
      <c r="I41" s="1048">
        <f t="shared" si="37"/>
        <v>0</v>
      </c>
      <c r="J41" s="1119"/>
      <c r="K41" s="1120"/>
      <c r="L41" s="1121"/>
      <c r="M41" s="1122"/>
      <c r="N41" s="1050">
        <f t="shared" si="39"/>
        <v>0</v>
      </c>
      <c r="O41" s="1120"/>
      <c r="P41" s="1121"/>
      <c r="Q41" s="1123"/>
    </row>
    <row r="42" spans="2:17">
      <c r="B42" s="1051" t="s">
        <v>118</v>
      </c>
      <c r="C42" s="1052" t="s">
        <v>13</v>
      </c>
      <c r="D42" s="1043">
        <f t="shared" si="40"/>
        <v>0</v>
      </c>
      <c r="E42" s="1044">
        <f t="shared" si="36"/>
        <v>0</v>
      </c>
      <c r="F42" s="1119"/>
      <c r="G42" s="1120"/>
      <c r="H42" s="1121"/>
      <c r="I42" s="1048">
        <f t="shared" si="37"/>
        <v>0</v>
      </c>
      <c r="J42" s="1119"/>
      <c r="K42" s="1120"/>
      <c r="L42" s="1121"/>
      <c r="M42" s="1122"/>
      <c r="N42" s="1050">
        <f t="shared" si="39"/>
        <v>0</v>
      </c>
      <c r="O42" s="1120"/>
      <c r="P42" s="1121"/>
      <c r="Q42" s="1123"/>
    </row>
    <row r="43" spans="2:17">
      <c r="B43" s="1041" t="s">
        <v>121</v>
      </c>
      <c r="C43" s="1059" t="s">
        <v>15</v>
      </c>
      <c r="D43" s="1060">
        <f>E43+I43+M43+N43+Q43</f>
        <v>3146</v>
      </c>
      <c r="E43" s="1061">
        <f t="shared" si="36"/>
        <v>1</v>
      </c>
      <c r="F43" s="1045">
        <f>SUM(F44:F49)</f>
        <v>1</v>
      </c>
      <c r="G43" s="1046">
        <f>SUM(G44:G49)</f>
        <v>0</v>
      </c>
      <c r="H43" s="1047">
        <f>SUM(H44:H49)</f>
        <v>0</v>
      </c>
      <c r="I43" s="1062">
        <f t="shared" si="37"/>
        <v>5</v>
      </c>
      <c r="J43" s="1045">
        <f>SUM(J44:J49)</f>
        <v>2</v>
      </c>
      <c r="K43" s="1046">
        <f>SUM(K44:K49)</f>
        <v>3</v>
      </c>
      <c r="L43" s="1047">
        <f>SUM(L44:L49)</f>
        <v>0</v>
      </c>
      <c r="M43" s="1049">
        <f>SUM(M44:M49)</f>
        <v>0</v>
      </c>
      <c r="N43" s="1063">
        <f t="shared" si="39"/>
        <v>0</v>
      </c>
      <c r="O43" s="1046">
        <f>SUM(O44:O49)</f>
        <v>0</v>
      </c>
      <c r="P43" s="1047">
        <f>SUM(P44:P49)</f>
        <v>0</v>
      </c>
      <c r="Q43" s="1044">
        <f>SUM(Q44:Q49)</f>
        <v>3140</v>
      </c>
    </row>
    <row r="44" spans="2:17">
      <c r="B44" s="1051" t="s">
        <v>123</v>
      </c>
      <c r="C44" s="1052" t="s">
        <v>17</v>
      </c>
      <c r="D44" s="1043">
        <f t="shared" ref="D44:D49" si="41">E44+I44+M44+N44+Q44</f>
        <v>3140</v>
      </c>
      <c r="E44" s="1044">
        <f t="shared" si="36"/>
        <v>0</v>
      </c>
      <c r="F44" s="1119"/>
      <c r="G44" s="1120"/>
      <c r="H44" s="1121"/>
      <c r="I44" s="1048">
        <f t="shared" si="37"/>
        <v>0</v>
      </c>
      <c r="J44" s="1119"/>
      <c r="K44" s="1120"/>
      <c r="L44" s="1121"/>
      <c r="M44" s="1122"/>
      <c r="N44" s="1050">
        <f t="shared" si="39"/>
        <v>0</v>
      </c>
      <c r="O44" s="1120"/>
      <c r="P44" s="1121"/>
      <c r="Q44" s="1123">
        <v>3140</v>
      </c>
    </row>
    <row r="45" spans="2:17">
      <c r="B45" s="1051" t="s">
        <v>125</v>
      </c>
      <c r="C45" s="1052" t="s">
        <v>600</v>
      </c>
      <c r="D45" s="1043">
        <f t="shared" si="41"/>
        <v>0</v>
      </c>
      <c r="E45" s="1044">
        <f t="shared" si="36"/>
        <v>0</v>
      </c>
      <c r="F45" s="1119"/>
      <c r="G45" s="1120"/>
      <c r="H45" s="1121"/>
      <c r="I45" s="1048">
        <f t="shared" si="37"/>
        <v>0</v>
      </c>
      <c r="J45" s="1119"/>
      <c r="K45" s="1120"/>
      <c r="L45" s="1121"/>
      <c r="M45" s="1122"/>
      <c r="N45" s="1050">
        <f t="shared" si="39"/>
        <v>0</v>
      </c>
      <c r="O45" s="1120"/>
      <c r="P45" s="1121"/>
      <c r="Q45" s="1123"/>
    </row>
    <row r="46" spans="2:17">
      <c r="B46" s="1051" t="s">
        <v>126</v>
      </c>
      <c r="C46" s="1052" t="s">
        <v>23</v>
      </c>
      <c r="D46" s="1043">
        <f t="shared" si="41"/>
        <v>0</v>
      </c>
      <c r="E46" s="1044">
        <f t="shared" si="36"/>
        <v>0</v>
      </c>
      <c r="F46" s="1119"/>
      <c r="G46" s="1120"/>
      <c r="H46" s="1121"/>
      <c r="I46" s="1048">
        <f t="shared" si="37"/>
        <v>0</v>
      </c>
      <c r="J46" s="1119"/>
      <c r="K46" s="1120"/>
      <c r="L46" s="1121"/>
      <c r="M46" s="1122"/>
      <c r="N46" s="1050">
        <f t="shared" si="39"/>
        <v>0</v>
      </c>
      <c r="O46" s="1120"/>
      <c r="P46" s="1121"/>
      <c r="Q46" s="1123"/>
    </row>
    <row r="47" spans="2:17">
      <c r="B47" s="1066" t="s">
        <v>616</v>
      </c>
      <c r="C47" s="1067" t="s">
        <v>25</v>
      </c>
      <c r="D47" s="1043">
        <f t="shared" si="41"/>
        <v>6</v>
      </c>
      <c r="E47" s="1044">
        <f t="shared" ref="E47:E48" si="42">SUM(F47:H47)</f>
        <v>1</v>
      </c>
      <c r="F47" s="1119">
        <v>1</v>
      </c>
      <c r="G47" s="1120"/>
      <c r="H47" s="1121"/>
      <c r="I47" s="1048">
        <f t="shared" si="37"/>
        <v>5</v>
      </c>
      <c r="J47" s="1119">
        <v>2</v>
      </c>
      <c r="K47" s="1120">
        <v>3</v>
      </c>
      <c r="L47" s="1121"/>
      <c r="M47" s="1122"/>
      <c r="N47" s="1050">
        <f t="shared" si="39"/>
        <v>0</v>
      </c>
      <c r="O47" s="1120"/>
      <c r="P47" s="1121"/>
      <c r="Q47" s="1123"/>
    </row>
    <row r="48" spans="2:17">
      <c r="B48" s="1066" t="s">
        <v>617</v>
      </c>
      <c r="C48" s="1067" t="s">
        <v>27</v>
      </c>
      <c r="D48" s="1043">
        <f t="shared" si="41"/>
        <v>0</v>
      </c>
      <c r="E48" s="1044">
        <f t="shared" si="42"/>
        <v>0</v>
      </c>
      <c r="F48" s="1119"/>
      <c r="G48" s="1120"/>
      <c r="H48" s="1121"/>
      <c r="I48" s="1048">
        <f t="shared" si="37"/>
        <v>0</v>
      </c>
      <c r="J48" s="1119"/>
      <c r="K48" s="1120"/>
      <c r="L48" s="1121"/>
      <c r="M48" s="1122"/>
      <c r="N48" s="1050">
        <f t="shared" si="39"/>
        <v>0</v>
      </c>
      <c r="O48" s="1120"/>
      <c r="P48" s="1121"/>
      <c r="Q48" s="1123"/>
    </row>
    <row r="49" spans="2:17" ht="38.25">
      <c r="B49" s="1066" t="s">
        <v>618</v>
      </c>
      <c r="C49" s="1067" t="s">
        <v>604</v>
      </c>
      <c r="D49" s="1043">
        <f t="shared" si="41"/>
        <v>0</v>
      </c>
      <c r="E49" s="1044">
        <f t="shared" si="36"/>
        <v>0</v>
      </c>
      <c r="F49" s="1119"/>
      <c r="G49" s="1120"/>
      <c r="H49" s="1121"/>
      <c r="I49" s="1048">
        <f t="shared" si="37"/>
        <v>0</v>
      </c>
      <c r="J49" s="1119"/>
      <c r="K49" s="1120"/>
      <c r="L49" s="1121"/>
      <c r="M49" s="1122"/>
      <c r="N49" s="1050">
        <f t="shared" si="39"/>
        <v>0</v>
      </c>
      <c r="O49" s="1120"/>
      <c r="P49" s="1121"/>
      <c r="Q49" s="1123"/>
    </row>
    <row r="50" spans="2:17">
      <c r="B50" s="1068" t="s">
        <v>295</v>
      </c>
      <c r="C50" s="1069" t="s">
        <v>31</v>
      </c>
      <c r="D50" s="1043">
        <f>E50+I50+M50+N50+Q50</f>
        <v>0</v>
      </c>
      <c r="E50" s="1044">
        <f t="shared" si="36"/>
        <v>0</v>
      </c>
      <c r="F50" s="1045">
        <f>SUM(F51:F52)</f>
        <v>0</v>
      </c>
      <c r="G50" s="1046">
        <f>SUM(G51:G52)</f>
        <v>0</v>
      </c>
      <c r="H50" s="1047">
        <f>SUM(H51:H52)</f>
        <v>0</v>
      </c>
      <c r="I50" s="1048">
        <f t="shared" si="37"/>
        <v>0</v>
      </c>
      <c r="J50" s="1045">
        <f t="shared" ref="J50:Q50" si="43">SUM(J51:J52)</f>
        <v>0</v>
      </c>
      <c r="K50" s="1046">
        <f t="shared" si="43"/>
        <v>0</v>
      </c>
      <c r="L50" s="1047">
        <f t="shared" si="43"/>
        <v>0</v>
      </c>
      <c r="M50" s="1049">
        <f t="shared" si="43"/>
        <v>0</v>
      </c>
      <c r="N50" s="1050">
        <f t="shared" si="39"/>
        <v>0</v>
      </c>
      <c r="O50" s="1046">
        <f t="shared" si="43"/>
        <v>0</v>
      </c>
      <c r="P50" s="1047">
        <f t="shared" si="43"/>
        <v>0</v>
      </c>
      <c r="Q50" s="1044">
        <f t="shared" si="43"/>
        <v>0</v>
      </c>
    </row>
    <row r="51" spans="2:17" ht="51.75">
      <c r="B51" s="1066" t="s">
        <v>297</v>
      </c>
      <c r="C51" s="1070" t="s">
        <v>33</v>
      </c>
      <c r="D51" s="1043">
        <f t="shared" ref="D51:D52" si="44">E51+I51+M51+N51+Q51</f>
        <v>0</v>
      </c>
      <c r="E51" s="1044">
        <f t="shared" si="36"/>
        <v>0</v>
      </c>
      <c r="F51" s="1119"/>
      <c r="G51" s="1120"/>
      <c r="H51" s="1121"/>
      <c r="I51" s="1048">
        <f t="shared" si="37"/>
        <v>0</v>
      </c>
      <c r="J51" s="1119"/>
      <c r="K51" s="1120"/>
      <c r="L51" s="1121"/>
      <c r="M51" s="1122"/>
      <c r="N51" s="1050">
        <f t="shared" si="39"/>
        <v>0</v>
      </c>
      <c r="O51" s="1120"/>
      <c r="P51" s="1121"/>
      <c r="Q51" s="1123"/>
    </row>
    <row r="52" spans="2:17">
      <c r="B52" s="1066" t="s">
        <v>298</v>
      </c>
      <c r="C52" s="1070" t="s">
        <v>35</v>
      </c>
      <c r="D52" s="1043">
        <f t="shared" si="44"/>
        <v>0</v>
      </c>
      <c r="E52" s="1044">
        <f t="shared" si="36"/>
        <v>0</v>
      </c>
      <c r="F52" s="1119"/>
      <c r="G52" s="1120"/>
      <c r="H52" s="1121"/>
      <c r="I52" s="1048">
        <f t="shared" si="37"/>
        <v>0</v>
      </c>
      <c r="J52" s="1119"/>
      <c r="K52" s="1120"/>
      <c r="L52" s="1121"/>
      <c r="M52" s="1122"/>
      <c r="N52" s="1050">
        <f t="shared" si="39"/>
        <v>0</v>
      </c>
      <c r="O52" s="1120"/>
      <c r="P52" s="1121"/>
      <c r="Q52" s="1123"/>
    </row>
    <row r="53" spans="2:17">
      <c r="B53" s="1068" t="s">
        <v>300</v>
      </c>
      <c r="C53" s="1069" t="s">
        <v>37</v>
      </c>
      <c r="D53" s="1060">
        <f>E53+I53+M53+N53+Q53</f>
        <v>0</v>
      </c>
      <c r="E53" s="1061">
        <f t="shared" si="36"/>
        <v>0</v>
      </c>
      <c r="F53" s="1045">
        <f>SUM(F54:F58)</f>
        <v>0</v>
      </c>
      <c r="G53" s="1046">
        <f>SUM(G54:G58)</f>
        <v>0</v>
      </c>
      <c r="H53" s="1047">
        <f>SUM(H54:H58)</f>
        <v>0</v>
      </c>
      <c r="I53" s="1062">
        <f t="shared" si="37"/>
        <v>0</v>
      </c>
      <c r="J53" s="1045">
        <f t="shared" ref="J53:Q53" si="45">SUM(J54:J58)</f>
        <v>0</v>
      </c>
      <c r="K53" s="1046">
        <f t="shared" si="45"/>
        <v>0</v>
      </c>
      <c r="L53" s="1047">
        <f t="shared" si="45"/>
        <v>0</v>
      </c>
      <c r="M53" s="1049">
        <f t="shared" si="45"/>
        <v>0</v>
      </c>
      <c r="N53" s="1063">
        <f t="shared" si="39"/>
        <v>0</v>
      </c>
      <c r="O53" s="1046">
        <f t="shared" si="45"/>
        <v>0</v>
      </c>
      <c r="P53" s="1047">
        <f t="shared" si="45"/>
        <v>0</v>
      </c>
      <c r="Q53" s="1044">
        <f t="shared" si="45"/>
        <v>0</v>
      </c>
    </row>
    <row r="54" spans="2:17">
      <c r="B54" s="1066" t="s">
        <v>301</v>
      </c>
      <c r="C54" s="1070" t="s">
        <v>39</v>
      </c>
      <c r="D54" s="1043">
        <f t="shared" ref="D54:D58" si="46">E54+I54+M54+N54+Q54</f>
        <v>0</v>
      </c>
      <c r="E54" s="1044">
        <f t="shared" si="36"/>
        <v>0</v>
      </c>
      <c r="F54" s="1119"/>
      <c r="G54" s="1120"/>
      <c r="H54" s="1121"/>
      <c r="I54" s="1048">
        <f t="shared" si="37"/>
        <v>0</v>
      </c>
      <c r="J54" s="1119"/>
      <c r="K54" s="1120"/>
      <c r="L54" s="1121"/>
      <c r="M54" s="1122"/>
      <c r="N54" s="1050">
        <f t="shared" si="39"/>
        <v>0</v>
      </c>
      <c r="O54" s="1124"/>
      <c r="P54" s="1125"/>
      <c r="Q54" s="1123"/>
    </row>
    <row r="55" spans="2:17">
      <c r="B55" s="1066" t="s">
        <v>303</v>
      </c>
      <c r="C55" s="1081" t="s">
        <v>42</v>
      </c>
      <c r="D55" s="1043">
        <f t="shared" si="46"/>
        <v>0</v>
      </c>
      <c r="E55" s="1044">
        <f t="shared" ref="E55:E57" si="47">SUM(F55:H55)</f>
        <v>0</v>
      </c>
      <c r="F55" s="1119"/>
      <c r="G55" s="1120"/>
      <c r="H55" s="1121"/>
      <c r="I55" s="1048">
        <f t="shared" si="37"/>
        <v>0</v>
      </c>
      <c r="J55" s="1119"/>
      <c r="K55" s="1120"/>
      <c r="L55" s="1121"/>
      <c r="M55" s="1122"/>
      <c r="N55" s="1050">
        <f t="shared" si="39"/>
        <v>0</v>
      </c>
      <c r="O55" s="1124"/>
      <c r="P55" s="1125"/>
      <c r="Q55" s="1123"/>
    </row>
    <row r="56" spans="2:17">
      <c r="B56" s="1066" t="s">
        <v>619</v>
      </c>
      <c r="C56" s="1081" t="s">
        <v>45</v>
      </c>
      <c r="D56" s="1043">
        <f t="shared" si="46"/>
        <v>0</v>
      </c>
      <c r="E56" s="1044">
        <f t="shared" si="47"/>
        <v>0</v>
      </c>
      <c r="F56" s="1119"/>
      <c r="G56" s="1120"/>
      <c r="H56" s="1121"/>
      <c r="I56" s="1048">
        <f t="shared" si="37"/>
        <v>0</v>
      </c>
      <c r="J56" s="1119"/>
      <c r="K56" s="1120"/>
      <c r="L56" s="1121"/>
      <c r="M56" s="1122"/>
      <c r="N56" s="1050">
        <f t="shared" si="39"/>
        <v>0</v>
      </c>
      <c r="O56" s="1124"/>
      <c r="P56" s="1125"/>
      <c r="Q56" s="1123"/>
    </row>
    <row r="57" spans="2:17" ht="26.25">
      <c r="B57" s="1066" t="s">
        <v>620</v>
      </c>
      <c r="C57" s="1081" t="s">
        <v>47</v>
      </c>
      <c r="D57" s="1043">
        <f t="shared" si="46"/>
        <v>0</v>
      </c>
      <c r="E57" s="1044">
        <f t="shared" si="47"/>
        <v>0</v>
      </c>
      <c r="F57" s="1119"/>
      <c r="G57" s="1120"/>
      <c r="H57" s="1121"/>
      <c r="I57" s="1048">
        <f t="shared" si="37"/>
        <v>0</v>
      </c>
      <c r="J57" s="1119"/>
      <c r="K57" s="1120"/>
      <c r="L57" s="1121"/>
      <c r="M57" s="1122"/>
      <c r="N57" s="1050">
        <f t="shared" si="39"/>
        <v>0</v>
      </c>
      <c r="O57" s="1124"/>
      <c r="P57" s="1125"/>
      <c r="Q57" s="1123"/>
    </row>
    <row r="58" spans="2:17" ht="26.25">
      <c r="B58" s="1051" t="s">
        <v>621</v>
      </c>
      <c r="C58" s="1082" t="s">
        <v>610</v>
      </c>
      <c r="D58" s="1043">
        <f t="shared" si="46"/>
        <v>0</v>
      </c>
      <c r="E58" s="1044">
        <f t="shared" si="36"/>
        <v>0</v>
      </c>
      <c r="F58" s="1119"/>
      <c r="G58" s="1120"/>
      <c r="H58" s="1121"/>
      <c r="I58" s="1048">
        <f t="shared" si="37"/>
        <v>0</v>
      </c>
      <c r="J58" s="1119"/>
      <c r="K58" s="1120"/>
      <c r="L58" s="1121"/>
      <c r="M58" s="1122"/>
      <c r="N58" s="1050">
        <f t="shared" si="39"/>
        <v>0</v>
      </c>
      <c r="O58" s="1124"/>
      <c r="P58" s="1125"/>
      <c r="Q58" s="1123"/>
    </row>
    <row r="59" spans="2:17">
      <c r="B59" s="1041" t="s">
        <v>305</v>
      </c>
      <c r="C59" s="1083" t="s">
        <v>53</v>
      </c>
      <c r="D59" s="1043">
        <f>E59+I59+M59+N59+Q59</f>
        <v>47.4</v>
      </c>
      <c r="E59" s="1084">
        <f t="shared" si="36"/>
        <v>0</v>
      </c>
      <c r="F59" s="1085">
        <f>SUM(F60:F61)</f>
        <v>0</v>
      </c>
      <c r="G59" s="1086">
        <f>SUM(G60:G61)</f>
        <v>0</v>
      </c>
      <c r="H59" s="1087">
        <f>SUM(H60:H61)</f>
        <v>0</v>
      </c>
      <c r="I59" s="1088">
        <f t="shared" si="37"/>
        <v>0</v>
      </c>
      <c r="J59" s="1085">
        <f t="shared" ref="J59:Q59" si="48">SUM(J60:J61)</f>
        <v>0</v>
      </c>
      <c r="K59" s="1086">
        <f t="shared" si="48"/>
        <v>0</v>
      </c>
      <c r="L59" s="1087">
        <f t="shared" si="48"/>
        <v>0</v>
      </c>
      <c r="M59" s="1089">
        <f t="shared" si="48"/>
        <v>0</v>
      </c>
      <c r="N59" s="1090">
        <f t="shared" si="39"/>
        <v>0</v>
      </c>
      <c r="O59" s="1086">
        <f t="shared" si="48"/>
        <v>0</v>
      </c>
      <c r="P59" s="1087">
        <f t="shared" si="48"/>
        <v>0</v>
      </c>
      <c r="Q59" s="1084">
        <f t="shared" si="48"/>
        <v>47.4</v>
      </c>
    </row>
    <row r="60" spans="2:17">
      <c r="B60" s="1091" t="s">
        <v>307</v>
      </c>
      <c r="C60" s="1092" t="s">
        <v>55</v>
      </c>
      <c r="D60" s="1043">
        <f t="shared" ref="D60:D61" si="49">E60+I60+M60+N60+Q60</f>
        <v>47.4</v>
      </c>
      <c r="E60" s="1044">
        <f t="shared" si="36"/>
        <v>0</v>
      </c>
      <c r="F60" s="1119"/>
      <c r="G60" s="1120"/>
      <c r="H60" s="1121"/>
      <c r="I60" s="1088">
        <f t="shared" si="37"/>
        <v>0</v>
      </c>
      <c r="J60" s="1119"/>
      <c r="K60" s="1120"/>
      <c r="L60" s="1121"/>
      <c r="M60" s="1122"/>
      <c r="N60" s="1050">
        <f t="shared" si="39"/>
        <v>0</v>
      </c>
      <c r="O60" s="1126"/>
      <c r="P60" s="1127"/>
      <c r="Q60" s="1123">
        <v>47.4</v>
      </c>
    </row>
    <row r="61" spans="2:17" ht="26.25">
      <c r="B61" s="1091" t="s">
        <v>309</v>
      </c>
      <c r="C61" s="1101" t="s">
        <v>57</v>
      </c>
      <c r="D61" s="1043">
        <f t="shared" si="49"/>
        <v>0</v>
      </c>
      <c r="E61" s="1044">
        <f t="shared" si="36"/>
        <v>0</v>
      </c>
      <c r="F61" s="1119"/>
      <c r="G61" s="1120"/>
      <c r="H61" s="1121"/>
      <c r="I61" s="1088">
        <f t="shared" si="37"/>
        <v>0</v>
      </c>
      <c r="J61" s="1119"/>
      <c r="K61" s="1120"/>
      <c r="L61" s="1121"/>
      <c r="M61" s="1122"/>
      <c r="N61" s="1050">
        <f t="shared" si="39"/>
        <v>0</v>
      </c>
      <c r="O61" s="1128"/>
      <c r="P61" s="1129"/>
      <c r="Q61" s="1123"/>
    </row>
    <row r="62" spans="2:17">
      <c r="B62" s="1106" t="s">
        <v>311</v>
      </c>
      <c r="C62" s="1107" t="s">
        <v>611</v>
      </c>
      <c r="D62" s="1043">
        <f>E62+I62+M62+N62+Q62</f>
        <v>82.8</v>
      </c>
      <c r="E62" s="1084">
        <f t="shared" si="36"/>
        <v>0</v>
      </c>
      <c r="F62" s="1085">
        <f>SUM(F63:F65)</f>
        <v>0</v>
      </c>
      <c r="G62" s="1086">
        <f>SUM(G63:G65)</f>
        <v>0</v>
      </c>
      <c r="H62" s="1087">
        <f>SUM(H63:H65)</f>
        <v>0</v>
      </c>
      <c r="I62" s="1088">
        <f t="shared" si="37"/>
        <v>0</v>
      </c>
      <c r="J62" s="1085">
        <f t="shared" ref="J62:Q62" si="50">SUM(J63:J65)</f>
        <v>0</v>
      </c>
      <c r="K62" s="1086">
        <f t="shared" si="50"/>
        <v>0</v>
      </c>
      <c r="L62" s="1087">
        <f t="shared" si="50"/>
        <v>0</v>
      </c>
      <c r="M62" s="1089">
        <f t="shared" si="50"/>
        <v>0</v>
      </c>
      <c r="N62" s="1090">
        <f t="shared" si="39"/>
        <v>0</v>
      </c>
      <c r="O62" s="1086">
        <f t="shared" si="50"/>
        <v>0</v>
      </c>
      <c r="P62" s="1087">
        <f t="shared" si="50"/>
        <v>0</v>
      </c>
      <c r="Q62" s="1084">
        <f t="shared" si="50"/>
        <v>82.8</v>
      </c>
    </row>
    <row r="63" spans="2:17">
      <c r="B63" s="1108" t="s">
        <v>313</v>
      </c>
      <c r="C63" s="1109" t="s">
        <v>1045</v>
      </c>
      <c r="D63" s="1043">
        <f t="shared" ref="D63:D65" si="51">E63+I63+M63+N63+Q63</f>
        <v>82.8</v>
      </c>
      <c r="E63" s="1044">
        <f t="shared" si="36"/>
        <v>0</v>
      </c>
      <c r="F63" s="1119"/>
      <c r="G63" s="1120"/>
      <c r="H63" s="1121"/>
      <c r="I63" s="1088">
        <f t="shared" si="37"/>
        <v>0</v>
      </c>
      <c r="J63" s="1119"/>
      <c r="K63" s="1120"/>
      <c r="L63" s="1121"/>
      <c r="M63" s="1122"/>
      <c r="N63" s="1050">
        <f t="shared" si="39"/>
        <v>0</v>
      </c>
      <c r="O63" s="1128"/>
      <c r="P63" s="1129"/>
      <c r="Q63" s="1123">
        <v>82.8</v>
      </c>
    </row>
    <row r="64" spans="2:17">
      <c r="B64" s="1108" t="s">
        <v>623</v>
      </c>
      <c r="C64" s="1109" t="s">
        <v>612</v>
      </c>
      <c r="D64" s="1043">
        <f t="shared" si="51"/>
        <v>0</v>
      </c>
      <c r="E64" s="1044">
        <f t="shared" si="36"/>
        <v>0</v>
      </c>
      <c r="F64" s="1119"/>
      <c r="G64" s="1120"/>
      <c r="H64" s="1121"/>
      <c r="I64" s="1088">
        <f t="shared" si="37"/>
        <v>0</v>
      </c>
      <c r="J64" s="1119"/>
      <c r="K64" s="1120"/>
      <c r="L64" s="1121"/>
      <c r="M64" s="1122"/>
      <c r="N64" s="1050">
        <f t="shared" si="39"/>
        <v>0</v>
      </c>
      <c r="O64" s="1128"/>
      <c r="P64" s="1129"/>
      <c r="Q64" s="1123"/>
    </row>
    <row r="65" spans="2:18">
      <c r="B65" s="1110" t="s">
        <v>624</v>
      </c>
      <c r="C65" s="1109" t="s">
        <v>612</v>
      </c>
      <c r="D65" s="1043">
        <f t="shared" si="51"/>
        <v>0</v>
      </c>
      <c r="E65" s="1130">
        <f t="shared" si="36"/>
        <v>0</v>
      </c>
      <c r="F65" s="1131"/>
      <c r="G65" s="1132"/>
      <c r="H65" s="1133"/>
      <c r="I65" s="1088">
        <f t="shared" si="37"/>
        <v>0</v>
      </c>
      <c r="J65" s="1131"/>
      <c r="K65" s="1132"/>
      <c r="L65" s="1133"/>
      <c r="M65" s="1134"/>
      <c r="N65" s="1135">
        <f t="shared" si="39"/>
        <v>0</v>
      </c>
      <c r="O65" s="1136"/>
      <c r="P65" s="1137"/>
      <c r="Q65" s="1138"/>
    </row>
    <row r="66" spans="2:18">
      <c r="B66" s="1032" t="s">
        <v>130</v>
      </c>
      <c r="C66" s="1032" t="s">
        <v>625</v>
      </c>
      <c r="D66" s="1033">
        <f t="shared" ref="D66:Q66" si="52">D67+D71+D78+D81+D87+D90</f>
        <v>0</v>
      </c>
      <c r="E66" s="1034">
        <f t="shared" si="52"/>
        <v>0</v>
      </c>
      <c r="F66" s="1035">
        <f t="shared" si="52"/>
        <v>0</v>
      </c>
      <c r="G66" s="1036">
        <f t="shared" si="52"/>
        <v>0</v>
      </c>
      <c r="H66" s="1037">
        <f t="shared" si="52"/>
        <v>0</v>
      </c>
      <c r="I66" s="1038">
        <f t="shared" si="52"/>
        <v>0</v>
      </c>
      <c r="J66" s="1035">
        <f t="shared" si="52"/>
        <v>0</v>
      </c>
      <c r="K66" s="1036">
        <f t="shared" si="52"/>
        <v>0</v>
      </c>
      <c r="L66" s="1037">
        <f t="shared" si="52"/>
        <v>0</v>
      </c>
      <c r="M66" s="1039">
        <f t="shared" si="52"/>
        <v>0</v>
      </c>
      <c r="N66" s="1040">
        <f t="shared" si="52"/>
        <v>0</v>
      </c>
      <c r="O66" s="1036">
        <f t="shared" si="52"/>
        <v>0</v>
      </c>
      <c r="P66" s="1037">
        <f t="shared" si="52"/>
        <v>0</v>
      </c>
      <c r="Q66" s="1034">
        <f t="shared" si="52"/>
        <v>0</v>
      </c>
      <c r="R66" s="619"/>
    </row>
    <row r="67" spans="2:18">
      <c r="B67" s="1041" t="s">
        <v>132</v>
      </c>
      <c r="C67" s="1042" t="s">
        <v>8</v>
      </c>
      <c r="D67" s="1139">
        <f>SUM(D68:D70)</f>
        <v>0</v>
      </c>
      <c r="E67" s="1044">
        <f t="shared" ref="E67:E93" si="53">SUM(F67:H67)</f>
        <v>0</v>
      </c>
      <c r="F67" s="1045">
        <f>SUM(F68:F70)</f>
        <v>0</v>
      </c>
      <c r="G67" s="1046">
        <f>SUM(G68:G70)</f>
        <v>0</v>
      </c>
      <c r="H67" s="1047">
        <f>SUM(H68:H70)</f>
        <v>0</v>
      </c>
      <c r="I67" s="1048">
        <f t="shared" ref="I67:I93" si="54">SUM(J67:L67)</f>
        <v>0</v>
      </c>
      <c r="J67" s="1045">
        <f t="shared" ref="J67:Q67" si="55">SUM(J68:J70)</f>
        <v>0</v>
      </c>
      <c r="K67" s="1046">
        <f t="shared" si="55"/>
        <v>0</v>
      </c>
      <c r="L67" s="1047">
        <f t="shared" si="55"/>
        <v>0</v>
      </c>
      <c r="M67" s="1049">
        <f t="shared" si="55"/>
        <v>0</v>
      </c>
      <c r="N67" s="1050">
        <f t="shared" ref="N67:N93" si="56">SUM(O67:P67)</f>
        <v>0</v>
      </c>
      <c r="O67" s="1046">
        <f t="shared" si="55"/>
        <v>0</v>
      </c>
      <c r="P67" s="1047">
        <f t="shared" si="55"/>
        <v>0</v>
      </c>
      <c r="Q67" s="1044">
        <f t="shared" si="55"/>
        <v>0</v>
      </c>
    </row>
    <row r="68" spans="2:18">
      <c r="B68" s="1051" t="s">
        <v>407</v>
      </c>
      <c r="C68" s="1052" t="s">
        <v>10</v>
      </c>
      <c r="D68" s="1140"/>
      <c r="E68" s="1141">
        <f t="shared" si="53"/>
        <v>0</v>
      </c>
      <c r="F68" s="1053">
        <f t="shared" ref="F68:H70" si="57">IFERROR($D68*F95/100, 0)</f>
        <v>0</v>
      </c>
      <c r="G68" s="1054">
        <f t="shared" si="57"/>
        <v>0</v>
      </c>
      <c r="H68" s="1055">
        <f t="shared" si="57"/>
        <v>0</v>
      </c>
      <c r="I68" s="1142">
        <f t="shared" si="54"/>
        <v>0</v>
      </c>
      <c r="J68" s="1053">
        <f t="shared" ref="J68:M70" si="58">IFERROR($D68*J95/100, 0)</f>
        <v>0</v>
      </c>
      <c r="K68" s="1054">
        <f t="shared" si="58"/>
        <v>0</v>
      </c>
      <c r="L68" s="1055">
        <f t="shared" si="58"/>
        <v>0</v>
      </c>
      <c r="M68" s="1056">
        <f t="shared" si="58"/>
        <v>0</v>
      </c>
      <c r="N68" s="1143">
        <f t="shared" si="56"/>
        <v>0</v>
      </c>
      <c r="O68" s="1054">
        <f t="shared" ref="O68:Q70" si="59">IFERROR($D68*O95/100, 0)</f>
        <v>0</v>
      </c>
      <c r="P68" s="1055">
        <f t="shared" si="59"/>
        <v>0</v>
      </c>
      <c r="Q68" s="1141">
        <f t="shared" si="59"/>
        <v>0</v>
      </c>
    </row>
    <row r="69" spans="2:18">
      <c r="B69" s="1051" t="s">
        <v>408</v>
      </c>
      <c r="C69" s="1052" t="s">
        <v>11</v>
      </c>
      <c r="D69" s="1140"/>
      <c r="E69" s="1141">
        <f t="shared" si="53"/>
        <v>0</v>
      </c>
      <c r="F69" s="1053">
        <f t="shared" si="57"/>
        <v>0</v>
      </c>
      <c r="G69" s="1054">
        <f t="shared" si="57"/>
        <v>0</v>
      </c>
      <c r="H69" s="1055">
        <f t="shared" si="57"/>
        <v>0</v>
      </c>
      <c r="I69" s="1142">
        <f t="shared" si="54"/>
        <v>0</v>
      </c>
      <c r="J69" s="1053">
        <f t="shared" si="58"/>
        <v>0</v>
      </c>
      <c r="K69" s="1054">
        <f t="shared" si="58"/>
        <v>0</v>
      </c>
      <c r="L69" s="1055">
        <f t="shared" si="58"/>
        <v>0</v>
      </c>
      <c r="M69" s="1056">
        <f t="shared" si="58"/>
        <v>0</v>
      </c>
      <c r="N69" s="1143">
        <f t="shared" si="56"/>
        <v>0</v>
      </c>
      <c r="O69" s="1054">
        <f t="shared" si="59"/>
        <v>0</v>
      </c>
      <c r="P69" s="1055">
        <f t="shared" si="59"/>
        <v>0</v>
      </c>
      <c r="Q69" s="1141">
        <f t="shared" si="59"/>
        <v>0</v>
      </c>
    </row>
    <row r="70" spans="2:18">
      <c r="B70" s="1051" t="s">
        <v>626</v>
      </c>
      <c r="C70" s="1052" t="s">
        <v>13</v>
      </c>
      <c r="D70" s="1140"/>
      <c r="E70" s="1141">
        <f t="shared" si="53"/>
        <v>0</v>
      </c>
      <c r="F70" s="1053">
        <f t="shared" si="57"/>
        <v>0</v>
      </c>
      <c r="G70" s="1054">
        <f t="shared" si="57"/>
        <v>0</v>
      </c>
      <c r="H70" s="1055">
        <f t="shared" si="57"/>
        <v>0</v>
      </c>
      <c r="I70" s="1142">
        <f t="shared" si="54"/>
        <v>0</v>
      </c>
      <c r="J70" s="1053">
        <f t="shared" si="58"/>
        <v>0</v>
      </c>
      <c r="K70" s="1054">
        <f t="shared" si="58"/>
        <v>0</v>
      </c>
      <c r="L70" s="1055">
        <f t="shared" si="58"/>
        <v>0</v>
      </c>
      <c r="M70" s="1056">
        <f t="shared" si="58"/>
        <v>0</v>
      </c>
      <c r="N70" s="1143">
        <f t="shared" si="56"/>
        <v>0</v>
      </c>
      <c r="O70" s="1054">
        <f t="shared" si="59"/>
        <v>0</v>
      </c>
      <c r="P70" s="1055">
        <f t="shared" si="59"/>
        <v>0</v>
      </c>
      <c r="Q70" s="1141">
        <f t="shared" si="59"/>
        <v>0</v>
      </c>
    </row>
    <row r="71" spans="2:18">
      <c r="B71" s="1041" t="s">
        <v>134</v>
      </c>
      <c r="C71" s="1059" t="s">
        <v>15</v>
      </c>
      <c r="D71" s="1139">
        <f>SUM(D72:D77)</f>
        <v>0</v>
      </c>
      <c r="E71" s="1044">
        <f t="shared" si="53"/>
        <v>0</v>
      </c>
      <c r="F71" s="1045">
        <f>SUM(F72:F77)</f>
        <v>0</v>
      </c>
      <c r="G71" s="1046">
        <f>SUM(G72:G77)</f>
        <v>0</v>
      </c>
      <c r="H71" s="1047">
        <f>SUM(H72:H77)</f>
        <v>0</v>
      </c>
      <c r="I71" s="1062">
        <f t="shared" si="54"/>
        <v>0</v>
      </c>
      <c r="J71" s="1045">
        <f t="shared" ref="J71:Q71" si="60">SUM(J72:J77)</f>
        <v>0</v>
      </c>
      <c r="K71" s="1046">
        <f t="shared" si="60"/>
        <v>0</v>
      </c>
      <c r="L71" s="1047">
        <f t="shared" si="60"/>
        <v>0</v>
      </c>
      <c r="M71" s="1049">
        <f t="shared" si="60"/>
        <v>0</v>
      </c>
      <c r="N71" s="1063">
        <f t="shared" si="56"/>
        <v>0</v>
      </c>
      <c r="O71" s="1046">
        <f t="shared" si="60"/>
        <v>0</v>
      </c>
      <c r="P71" s="1047">
        <f t="shared" si="60"/>
        <v>0</v>
      </c>
      <c r="Q71" s="1044">
        <f t="shared" si="60"/>
        <v>0</v>
      </c>
    </row>
    <row r="72" spans="2:18">
      <c r="B72" s="1051" t="s">
        <v>136</v>
      </c>
      <c r="C72" s="1052" t="s">
        <v>17</v>
      </c>
      <c r="D72" s="1140"/>
      <c r="E72" s="1141">
        <f t="shared" si="53"/>
        <v>0</v>
      </c>
      <c r="F72" s="1053">
        <f t="shared" ref="F72:H77" si="61">IFERROR($D72*F98/100, 0)</f>
        <v>0</v>
      </c>
      <c r="G72" s="1054">
        <f t="shared" si="61"/>
        <v>0</v>
      </c>
      <c r="H72" s="1055">
        <f t="shared" si="61"/>
        <v>0</v>
      </c>
      <c r="I72" s="1142">
        <f t="shared" si="54"/>
        <v>0</v>
      </c>
      <c r="J72" s="1053">
        <f t="shared" ref="J72:Q77" si="62">IFERROR($D72*J98/100, 0)</f>
        <v>0</v>
      </c>
      <c r="K72" s="1054">
        <f t="shared" si="62"/>
        <v>0</v>
      </c>
      <c r="L72" s="1055">
        <f t="shared" si="62"/>
        <v>0</v>
      </c>
      <c r="M72" s="1056">
        <f t="shared" si="62"/>
        <v>0</v>
      </c>
      <c r="N72" s="1143">
        <f t="shared" si="56"/>
        <v>0</v>
      </c>
      <c r="O72" s="1054">
        <f t="shared" ref="O72:Q76" si="63">IFERROR($D72*O98/100, 0)</f>
        <v>0</v>
      </c>
      <c r="P72" s="1055">
        <f t="shared" si="63"/>
        <v>0</v>
      </c>
      <c r="Q72" s="1141">
        <f t="shared" si="63"/>
        <v>0</v>
      </c>
    </row>
    <row r="73" spans="2:18">
      <c r="B73" s="1051" t="s">
        <v>138</v>
      </c>
      <c r="C73" s="1052" t="s">
        <v>600</v>
      </c>
      <c r="D73" s="1140"/>
      <c r="E73" s="1141">
        <f t="shared" si="53"/>
        <v>0</v>
      </c>
      <c r="F73" s="1053">
        <f t="shared" si="61"/>
        <v>0</v>
      </c>
      <c r="G73" s="1054">
        <f t="shared" si="61"/>
        <v>0</v>
      </c>
      <c r="H73" s="1055">
        <f t="shared" si="61"/>
        <v>0</v>
      </c>
      <c r="I73" s="1142">
        <f t="shared" si="54"/>
        <v>0</v>
      </c>
      <c r="J73" s="1053">
        <f t="shared" si="62"/>
        <v>0</v>
      </c>
      <c r="K73" s="1054">
        <f t="shared" si="62"/>
        <v>0</v>
      </c>
      <c r="L73" s="1055">
        <f t="shared" si="62"/>
        <v>0</v>
      </c>
      <c r="M73" s="1056">
        <f t="shared" si="62"/>
        <v>0</v>
      </c>
      <c r="N73" s="1143">
        <f t="shared" si="56"/>
        <v>0</v>
      </c>
      <c r="O73" s="1054">
        <f t="shared" si="63"/>
        <v>0</v>
      </c>
      <c r="P73" s="1055">
        <f t="shared" si="63"/>
        <v>0</v>
      </c>
      <c r="Q73" s="1141">
        <f t="shared" si="63"/>
        <v>0</v>
      </c>
    </row>
    <row r="74" spans="2:18">
      <c r="B74" s="1051" t="s">
        <v>140</v>
      </c>
      <c r="C74" s="1052" t="s">
        <v>23</v>
      </c>
      <c r="D74" s="1140"/>
      <c r="E74" s="1141">
        <f t="shared" si="53"/>
        <v>0</v>
      </c>
      <c r="F74" s="1053">
        <f t="shared" si="61"/>
        <v>0</v>
      </c>
      <c r="G74" s="1054">
        <f t="shared" si="61"/>
        <v>0</v>
      </c>
      <c r="H74" s="1055">
        <f t="shared" si="61"/>
        <v>0</v>
      </c>
      <c r="I74" s="1142">
        <f t="shared" si="54"/>
        <v>0</v>
      </c>
      <c r="J74" s="1053">
        <f t="shared" si="62"/>
        <v>0</v>
      </c>
      <c r="K74" s="1054">
        <f t="shared" si="62"/>
        <v>0</v>
      </c>
      <c r="L74" s="1055">
        <f t="shared" si="62"/>
        <v>0</v>
      </c>
      <c r="M74" s="1056">
        <f t="shared" si="62"/>
        <v>0</v>
      </c>
      <c r="N74" s="1143">
        <f t="shared" si="56"/>
        <v>0</v>
      </c>
      <c r="O74" s="1054">
        <f t="shared" si="63"/>
        <v>0</v>
      </c>
      <c r="P74" s="1055">
        <f t="shared" si="63"/>
        <v>0</v>
      </c>
      <c r="Q74" s="1141">
        <f t="shared" si="63"/>
        <v>0</v>
      </c>
    </row>
    <row r="75" spans="2:18">
      <c r="B75" s="1066" t="s">
        <v>627</v>
      </c>
      <c r="C75" s="1067" t="s">
        <v>25</v>
      </c>
      <c r="D75" s="1140"/>
      <c r="E75" s="1141">
        <f t="shared" si="53"/>
        <v>0</v>
      </c>
      <c r="F75" s="1053">
        <f t="shared" si="61"/>
        <v>0</v>
      </c>
      <c r="G75" s="1054">
        <f t="shared" si="61"/>
        <v>0</v>
      </c>
      <c r="H75" s="1055">
        <f t="shared" si="61"/>
        <v>0</v>
      </c>
      <c r="I75" s="1142">
        <f t="shared" si="54"/>
        <v>0</v>
      </c>
      <c r="J75" s="1053">
        <f t="shared" si="62"/>
        <v>0</v>
      </c>
      <c r="K75" s="1054">
        <f t="shared" si="62"/>
        <v>0</v>
      </c>
      <c r="L75" s="1055">
        <f t="shared" si="62"/>
        <v>0</v>
      </c>
      <c r="M75" s="1056">
        <f t="shared" si="62"/>
        <v>0</v>
      </c>
      <c r="N75" s="1143">
        <f t="shared" si="56"/>
        <v>0</v>
      </c>
      <c r="O75" s="1054">
        <f t="shared" si="63"/>
        <v>0</v>
      </c>
      <c r="P75" s="1055">
        <f t="shared" si="63"/>
        <v>0</v>
      </c>
      <c r="Q75" s="1141">
        <f t="shared" si="63"/>
        <v>0</v>
      </c>
    </row>
    <row r="76" spans="2:18">
      <c r="B76" s="1066" t="s">
        <v>628</v>
      </c>
      <c r="C76" s="1067" t="s">
        <v>27</v>
      </c>
      <c r="D76" s="1140"/>
      <c r="E76" s="1141">
        <f t="shared" si="53"/>
        <v>0</v>
      </c>
      <c r="F76" s="1053">
        <f t="shared" si="61"/>
        <v>0</v>
      </c>
      <c r="G76" s="1054">
        <f t="shared" si="61"/>
        <v>0</v>
      </c>
      <c r="H76" s="1055">
        <f t="shared" si="61"/>
        <v>0</v>
      </c>
      <c r="I76" s="1142">
        <f t="shared" si="54"/>
        <v>0</v>
      </c>
      <c r="J76" s="1053">
        <f t="shared" si="62"/>
        <v>0</v>
      </c>
      <c r="K76" s="1054">
        <f t="shared" si="62"/>
        <v>0</v>
      </c>
      <c r="L76" s="1055">
        <f t="shared" si="62"/>
        <v>0</v>
      </c>
      <c r="M76" s="1056">
        <f t="shared" si="62"/>
        <v>0</v>
      </c>
      <c r="N76" s="1143">
        <f t="shared" si="56"/>
        <v>0</v>
      </c>
      <c r="O76" s="1054">
        <f t="shared" si="63"/>
        <v>0</v>
      </c>
      <c r="P76" s="1055">
        <f t="shared" si="63"/>
        <v>0</v>
      </c>
      <c r="Q76" s="1141">
        <f t="shared" si="63"/>
        <v>0</v>
      </c>
    </row>
    <row r="77" spans="2:18" ht="38.25">
      <c r="B77" s="1066" t="s">
        <v>629</v>
      </c>
      <c r="C77" s="1067" t="s">
        <v>604</v>
      </c>
      <c r="D77" s="1140"/>
      <c r="E77" s="1141">
        <f t="shared" si="53"/>
        <v>0</v>
      </c>
      <c r="F77" s="1053">
        <f t="shared" si="61"/>
        <v>0</v>
      </c>
      <c r="G77" s="1054">
        <f t="shared" si="61"/>
        <v>0</v>
      </c>
      <c r="H77" s="1055">
        <f t="shared" si="61"/>
        <v>0</v>
      </c>
      <c r="I77" s="1142">
        <f t="shared" si="54"/>
        <v>0</v>
      </c>
      <c r="J77" s="1053">
        <f t="shared" si="62"/>
        <v>0</v>
      </c>
      <c r="K77" s="1054">
        <f t="shared" si="62"/>
        <v>0</v>
      </c>
      <c r="L77" s="1055">
        <f t="shared" si="62"/>
        <v>0</v>
      </c>
      <c r="M77" s="1056">
        <f t="shared" si="62"/>
        <v>0</v>
      </c>
      <c r="N77" s="1143">
        <f t="shared" si="56"/>
        <v>0</v>
      </c>
      <c r="O77" s="1054">
        <f t="shared" si="62"/>
        <v>0</v>
      </c>
      <c r="P77" s="1055">
        <f t="shared" si="62"/>
        <v>0</v>
      </c>
      <c r="Q77" s="1141">
        <f t="shared" si="62"/>
        <v>0</v>
      </c>
    </row>
    <row r="78" spans="2:18">
      <c r="B78" s="1068" t="s">
        <v>142</v>
      </c>
      <c r="C78" s="1069" t="s">
        <v>31</v>
      </c>
      <c r="D78" s="1139">
        <f>D79+D80</f>
        <v>0</v>
      </c>
      <c r="E78" s="1044">
        <f t="shared" si="53"/>
        <v>0</v>
      </c>
      <c r="F78" s="1045">
        <f>F79+F80</f>
        <v>0</v>
      </c>
      <c r="G78" s="1046">
        <f>G79+G80</f>
        <v>0</v>
      </c>
      <c r="H78" s="1047">
        <f>H79+H80</f>
        <v>0</v>
      </c>
      <c r="I78" s="1048">
        <f t="shared" si="54"/>
        <v>0</v>
      </c>
      <c r="J78" s="1045">
        <f t="shared" ref="J78:Q78" si="64">J79+J80</f>
        <v>0</v>
      </c>
      <c r="K78" s="1046">
        <f t="shared" si="64"/>
        <v>0</v>
      </c>
      <c r="L78" s="1047">
        <f t="shared" si="64"/>
        <v>0</v>
      </c>
      <c r="M78" s="1049">
        <f t="shared" si="64"/>
        <v>0</v>
      </c>
      <c r="N78" s="1050">
        <f t="shared" si="56"/>
        <v>0</v>
      </c>
      <c r="O78" s="1046">
        <f t="shared" si="64"/>
        <v>0</v>
      </c>
      <c r="P78" s="1047">
        <f t="shared" si="64"/>
        <v>0</v>
      </c>
      <c r="Q78" s="1044">
        <f t="shared" si="64"/>
        <v>0</v>
      </c>
    </row>
    <row r="79" spans="2:18" ht="51.75">
      <c r="B79" s="1066" t="s">
        <v>409</v>
      </c>
      <c r="C79" s="1070" t="s">
        <v>33</v>
      </c>
      <c r="D79" s="1140"/>
      <c r="E79" s="1141">
        <f t="shared" si="53"/>
        <v>0</v>
      </c>
      <c r="F79" s="1053">
        <f t="shared" ref="F79:H80" si="65">IFERROR($D79*F104/100, 0)</f>
        <v>0</v>
      </c>
      <c r="G79" s="1054">
        <f t="shared" si="65"/>
        <v>0</v>
      </c>
      <c r="H79" s="1055">
        <f t="shared" si="65"/>
        <v>0</v>
      </c>
      <c r="I79" s="1142">
        <f t="shared" si="54"/>
        <v>0</v>
      </c>
      <c r="J79" s="1053">
        <f t="shared" ref="J79:M80" si="66">IFERROR($D79*J104/100, 0)</f>
        <v>0</v>
      </c>
      <c r="K79" s="1054">
        <f t="shared" si="66"/>
        <v>0</v>
      </c>
      <c r="L79" s="1055">
        <f t="shared" si="66"/>
        <v>0</v>
      </c>
      <c r="M79" s="1056">
        <f t="shared" si="66"/>
        <v>0</v>
      </c>
      <c r="N79" s="1143">
        <f t="shared" si="56"/>
        <v>0</v>
      </c>
      <c r="O79" s="1054">
        <f t="shared" ref="O79:Q80" si="67">IFERROR($D79*O104/100, 0)</f>
        <v>0</v>
      </c>
      <c r="P79" s="1055">
        <f t="shared" si="67"/>
        <v>0</v>
      </c>
      <c r="Q79" s="1141">
        <f t="shared" si="67"/>
        <v>0</v>
      </c>
    </row>
    <row r="80" spans="2:18">
      <c r="B80" s="1066" t="s">
        <v>630</v>
      </c>
      <c r="C80" s="1070" t="s">
        <v>35</v>
      </c>
      <c r="D80" s="1140"/>
      <c r="E80" s="1141">
        <f t="shared" si="53"/>
        <v>0</v>
      </c>
      <c r="F80" s="1053">
        <f t="shared" si="65"/>
        <v>0</v>
      </c>
      <c r="G80" s="1054">
        <f t="shared" si="65"/>
        <v>0</v>
      </c>
      <c r="H80" s="1055">
        <f t="shared" si="65"/>
        <v>0</v>
      </c>
      <c r="I80" s="1142">
        <f t="shared" si="54"/>
        <v>0</v>
      </c>
      <c r="J80" s="1053">
        <f t="shared" si="66"/>
        <v>0</v>
      </c>
      <c r="K80" s="1054">
        <f t="shared" si="66"/>
        <v>0</v>
      </c>
      <c r="L80" s="1055">
        <f t="shared" si="66"/>
        <v>0</v>
      </c>
      <c r="M80" s="1056">
        <f t="shared" si="66"/>
        <v>0</v>
      </c>
      <c r="N80" s="1143">
        <f t="shared" si="56"/>
        <v>0</v>
      </c>
      <c r="O80" s="1054">
        <f t="shared" si="67"/>
        <v>0</v>
      </c>
      <c r="P80" s="1055">
        <f t="shared" si="67"/>
        <v>0</v>
      </c>
      <c r="Q80" s="1141">
        <f t="shared" si="67"/>
        <v>0</v>
      </c>
    </row>
    <row r="81" spans="2:17">
      <c r="B81" s="1068" t="s">
        <v>410</v>
      </c>
      <c r="C81" s="1069" t="s">
        <v>37</v>
      </c>
      <c r="D81" s="1139">
        <f>D82+D86</f>
        <v>0</v>
      </c>
      <c r="E81" s="1044">
        <f t="shared" si="53"/>
        <v>0</v>
      </c>
      <c r="F81" s="1045">
        <f>F82+F86</f>
        <v>0</v>
      </c>
      <c r="G81" s="1046">
        <f>G82+G86</f>
        <v>0</v>
      </c>
      <c r="H81" s="1047">
        <f>H82+H86</f>
        <v>0</v>
      </c>
      <c r="I81" s="1062">
        <f t="shared" si="54"/>
        <v>0</v>
      </c>
      <c r="J81" s="1045">
        <f t="shared" ref="J81:Q81" si="68">J82+J86</f>
        <v>0</v>
      </c>
      <c r="K81" s="1046">
        <f t="shared" si="68"/>
        <v>0</v>
      </c>
      <c r="L81" s="1047">
        <f t="shared" si="68"/>
        <v>0</v>
      </c>
      <c r="M81" s="1049">
        <f t="shared" si="68"/>
        <v>0</v>
      </c>
      <c r="N81" s="1063">
        <f t="shared" si="56"/>
        <v>0</v>
      </c>
      <c r="O81" s="1046">
        <f t="shared" si="68"/>
        <v>0</v>
      </c>
      <c r="P81" s="1047">
        <f t="shared" si="68"/>
        <v>0</v>
      </c>
      <c r="Q81" s="1044">
        <f t="shared" si="68"/>
        <v>0</v>
      </c>
    </row>
    <row r="82" spans="2:17">
      <c r="B82" s="1066" t="s">
        <v>411</v>
      </c>
      <c r="C82" s="1070" t="s">
        <v>39</v>
      </c>
      <c r="D82" s="1140"/>
      <c r="E82" s="1141">
        <f t="shared" si="53"/>
        <v>0</v>
      </c>
      <c r="F82" s="1053">
        <f>IFERROR($D82*F106/100, 0)</f>
        <v>0</v>
      </c>
      <c r="G82" s="1054">
        <f>IFERROR($D82*G106/100, 0)</f>
        <v>0</v>
      </c>
      <c r="H82" s="1055">
        <f>IFERROR($D82*H106/100, 0)</f>
        <v>0</v>
      </c>
      <c r="I82" s="1142">
        <f t="shared" si="54"/>
        <v>0</v>
      </c>
      <c r="J82" s="1053">
        <f>IFERROR($D82*J106/100, 0)</f>
        <v>0</v>
      </c>
      <c r="K82" s="1054">
        <f>IFERROR($D82*K106/100, 0)</f>
        <v>0</v>
      </c>
      <c r="L82" s="1055">
        <f>IFERROR($D82*L106/100, 0)</f>
        <v>0</v>
      </c>
      <c r="M82" s="1056">
        <f>IFERROR($D82*M106/100, 0)</f>
        <v>0</v>
      </c>
      <c r="N82" s="1143">
        <f t="shared" si="56"/>
        <v>0</v>
      </c>
      <c r="O82" s="1054">
        <f>IFERROR($D82*O106/100, 0)</f>
        <v>0</v>
      </c>
      <c r="P82" s="1055">
        <f>IFERROR($D82*P106/100, 0)</f>
        <v>0</v>
      </c>
      <c r="Q82" s="1141">
        <f>IFERROR($D82*Q106/100, 0)</f>
        <v>0</v>
      </c>
    </row>
    <row r="83" spans="2:17">
      <c r="B83" s="1066" t="s">
        <v>412</v>
      </c>
      <c r="C83" s="1081" t="s">
        <v>42</v>
      </c>
      <c r="D83" s="1140"/>
      <c r="E83" s="1141">
        <f t="shared" ref="E83:E85" si="69">SUM(F83:H83)</f>
        <v>0</v>
      </c>
      <c r="F83" s="1053">
        <f t="shared" ref="F83:H86" si="70">IFERROR($D83*F107/100, 0)</f>
        <v>0</v>
      </c>
      <c r="G83" s="1054">
        <f t="shared" si="70"/>
        <v>0</v>
      </c>
      <c r="H83" s="1055">
        <f t="shared" si="70"/>
        <v>0</v>
      </c>
      <c r="I83" s="1142">
        <f t="shared" ref="I83:I85" si="71">SUM(J83:L83)</f>
        <v>0</v>
      </c>
      <c r="J83" s="1053">
        <f t="shared" ref="J83:M86" si="72">IFERROR($D83*J107/100, 0)</f>
        <v>0</v>
      </c>
      <c r="K83" s="1054">
        <f t="shared" si="72"/>
        <v>0</v>
      </c>
      <c r="L83" s="1055">
        <f t="shared" si="72"/>
        <v>0</v>
      </c>
      <c r="M83" s="1056">
        <f t="shared" si="72"/>
        <v>0</v>
      </c>
      <c r="N83" s="1143">
        <f t="shared" ref="N83:N85" si="73">SUM(O83:P83)</f>
        <v>0</v>
      </c>
      <c r="O83" s="1054">
        <f t="shared" ref="O83:Q86" si="74">IFERROR($D83*O107/100, 0)</f>
        <v>0</v>
      </c>
      <c r="P83" s="1055">
        <f t="shared" si="74"/>
        <v>0</v>
      </c>
      <c r="Q83" s="1141">
        <f t="shared" si="74"/>
        <v>0</v>
      </c>
    </row>
    <row r="84" spans="2:17">
      <c r="B84" s="1066" t="s">
        <v>413</v>
      </c>
      <c r="C84" s="1081" t="s">
        <v>45</v>
      </c>
      <c r="D84" s="1140"/>
      <c r="E84" s="1141">
        <f t="shared" si="69"/>
        <v>0</v>
      </c>
      <c r="F84" s="1053">
        <f t="shared" si="70"/>
        <v>0</v>
      </c>
      <c r="G84" s="1054">
        <f t="shared" si="70"/>
        <v>0</v>
      </c>
      <c r="H84" s="1055">
        <f t="shared" si="70"/>
        <v>0</v>
      </c>
      <c r="I84" s="1142">
        <f t="shared" si="71"/>
        <v>0</v>
      </c>
      <c r="J84" s="1053">
        <f t="shared" si="72"/>
        <v>0</v>
      </c>
      <c r="K84" s="1054">
        <f t="shared" si="72"/>
        <v>0</v>
      </c>
      <c r="L84" s="1055">
        <f t="shared" si="72"/>
        <v>0</v>
      </c>
      <c r="M84" s="1056">
        <f t="shared" si="72"/>
        <v>0</v>
      </c>
      <c r="N84" s="1143">
        <f t="shared" si="73"/>
        <v>0</v>
      </c>
      <c r="O84" s="1054">
        <f t="shared" si="74"/>
        <v>0</v>
      </c>
      <c r="P84" s="1055">
        <f t="shared" si="74"/>
        <v>0</v>
      </c>
      <c r="Q84" s="1141">
        <f t="shared" si="74"/>
        <v>0</v>
      </c>
    </row>
    <row r="85" spans="2:17" ht="26.25">
      <c r="B85" s="1066" t="s">
        <v>414</v>
      </c>
      <c r="C85" s="1081" t="s">
        <v>47</v>
      </c>
      <c r="D85" s="1140"/>
      <c r="E85" s="1141">
        <f t="shared" si="69"/>
        <v>0</v>
      </c>
      <c r="F85" s="1053">
        <f t="shared" si="70"/>
        <v>0</v>
      </c>
      <c r="G85" s="1054">
        <f t="shared" si="70"/>
        <v>0</v>
      </c>
      <c r="H85" s="1055">
        <f t="shared" si="70"/>
        <v>0</v>
      </c>
      <c r="I85" s="1142">
        <f t="shared" si="71"/>
        <v>0</v>
      </c>
      <c r="J85" s="1053">
        <f t="shared" si="72"/>
        <v>0</v>
      </c>
      <c r="K85" s="1054">
        <f t="shared" si="72"/>
        <v>0</v>
      </c>
      <c r="L85" s="1055">
        <f t="shared" si="72"/>
        <v>0</v>
      </c>
      <c r="M85" s="1056">
        <f t="shared" si="72"/>
        <v>0</v>
      </c>
      <c r="N85" s="1143">
        <f t="shared" si="73"/>
        <v>0</v>
      </c>
      <c r="O85" s="1054">
        <f t="shared" si="74"/>
        <v>0</v>
      </c>
      <c r="P85" s="1055">
        <f t="shared" si="74"/>
        <v>0</v>
      </c>
      <c r="Q85" s="1141">
        <f t="shared" si="74"/>
        <v>0</v>
      </c>
    </row>
    <row r="86" spans="2:17" ht="26.25">
      <c r="B86" s="1051" t="s">
        <v>415</v>
      </c>
      <c r="C86" s="1144" t="s">
        <v>610</v>
      </c>
      <c r="D86" s="1140"/>
      <c r="E86" s="1141">
        <f t="shared" si="53"/>
        <v>0</v>
      </c>
      <c r="F86" s="1053">
        <f t="shared" si="70"/>
        <v>0</v>
      </c>
      <c r="G86" s="1054">
        <f t="shared" si="70"/>
        <v>0</v>
      </c>
      <c r="H86" s="1055">
        <f t="shared" si="70"/>
        <v>0</v>
      </c>
      <c r="I86" s="1142">
        <f t="shared" si="54"/>
        <v>0</v>
      </c>
      <c r="J86" s="1053">
        <f t="shared" si="72"/>
        <v>0</v>
      </c>
      <c r="K86" s="1054">
        <f t="shared" si="72"/>
        <v>0</v>
      </c>
      <c r="L86" s="1055">
        <f t="shared" si="72"/>
        <v>0</v>
      </c>
      <c r="M86" s="1056">
        <f t="shared" si="72"/>
        <v>0</v>
      </c>
      <c r="N86" s="1143">
        <f t="shared" si="56"/>
        <v>0</v>
      </c>
      <c r="O86" s="1054">
        <f t="shared" si="74"/>
        <v>0</v>
      </c>
      <c r="P86" s="1055">
        <f t="shared" si="74"/>
        <v>0</v>
      </c>
      <c r="Q86" s="1141">
        <f t="shared" si="74"/>
        <v>0</v>
      </c>
    </row>
    <row r="87" spans="2:17">
      <c r="B87" s="1041" t="s">
        <v>416</v>
      </c>
      <c r="C87" s="1083" t="s">
        <v>53</v>
      </c>
      <c r="D87" s="1145">
        <f>D88+D89</f>
        <v>0</v>
      </c>
      <c r="E87" s="1084">
        <f t="shared" si="53"/>
        <v>0</v>
      </c>
      <c r="F87" s="1085">
        <f>F88+F89</f>
        <v>0</v>
      </c>
      <c r="G87" s="1086">
        <f>G88+G89</f>
        <v>0</v>
      </c>
      <c r="H87" s="1087">
        <f>H88+H89</f>
        <v>0</v>
      </c>
      <c r="I87" s="1088">
        <f t="shared" si="54"/>
        <v>0</v>
      </c>
      <c r="J87" s="1085">
        <f t="shared" ref="J87:Q87" si="75">J88+J89</f>
        <v>0</v>
      </c>
      <c r="K87" s="1086">
        <f t="shared" si="75"/>
        <v>0</v>
      </c>
      <c r="L87" s="1087">
        <f t="shared" si="75"/>
        <v>0</v>
      </c>
      <c r="M87" s="1089">
        <f t="shared" si="75"/>
        <v>0</v>
      </c>
      <c r="N87" s="1090">
        <f t="shared" si="56"/>
        <v>0</v>
      </c>
      <c r="O87" s="1086">
        <f t="shared" si="75"/>
        <v>0</v>
      </c>
      <c r="P87" s="1087">
        <f t="shared" si="75"/>
        <v>0</v>
      </c>
      <c r="Q87" s="1084">
        <f t="shared" si="75"/>
        <v>0</v>
      </c>
    </row>
    <row r="88" spans="2:17">
      <c r="B88" s="1091" t="s">
        <v>631</v>
      </c>
      <c r="C88" s="1092" t="s">
        <v>55</v>
      </c>
      <c r="D88" s="1146"/>
      <c r="E88" s="1141">
        <f t="shared" si="53"/>
        <v>0</v>
      </c>
      <c r="F88" s="1053">
        <f t="shared" ref="F88:H89" si="76">IFERROR($D88*F111/100, 0)</f>
        <v>0</v>
      </c>
      <c r="G88" s="1054">
        <f t="shared" si="76"/>
        <v>0</v>
      </c>
      <c r="H88" s="1055">
        <f t="shared" si="76"/>
        <v>0</v>
      </c>
      <c r="I88" s="1142">
        <f t="shared" si="54"/>
        <v>0</v>
      </c>
      <c r="J88" s="1053">
        <f t="shared" ref="J88:M89" si="77">IFERROR($D88*J111/100, 0)</f>
        <v>0</v>
      </c>
      <c r="K88" s="1054">
        <f t="shared" si="77"/>
        <v>0</v>
      </c>
      <c r="L88" s="1055">
        <f t="shared" si="77"/>
        <v>0</v>
      </c>
      <c r="M88" s="1056">
        <f t="shared" si="77"/>
        <v>0</v>
      </c>
      <c r="N88" s="1143">
        <f t="shared" si="56"/>
        <v>0</v>
      </c>
      <c r="O88" s="1054">
        <f t="shared" ref="O88:Q89" si="78">IFERROR($D88*O111/100, 0)</f>
        <v>0</v>
      </c>
      <c r="P88" s="1055">
        <f t="shared" si="78"/>
        <v>0</v>
      </c>
      <c r="Q88" s="1141">
        <f t="shared" si="78"/>
        <v>0</v>
      </c>
    </row>
    <row r="89" spans="2:17" ht="26.25">
      <c r="B89" s="1091" t="s">
        <v>632</v>
      </c>
      <c r="C89" s="1101" t="s">
        <v>57</v>
      </c>
      <c r="D89" s="1147"/>
      <c r="E89" s="1141">
        <f t="shared" si="53"/>
        <v>0</v>
      </c>
      <c r="F89" s="1053">
        <f t="shared" si="76"/>
        <v>0</v>
      </c>
      <c r="G89" s="1054">
        <f t="shared" si="76"/>
        <v>0</v>
      </c>
      <c r="H89" s="1055">
        <f t="shared" si="76"/>
        <v>0</v>
      </c>
      <c r="I89" s="1142">
        <f t="shared" si="54"/>
        <v>0</v>
      </c>
      <c r="J89" s="1053">
        <f t="shared" si="77"/>
        <v>0</v>
      </c>
      <c r="K89" s="1054">
        <f t="shared" si="77"/>
        <v>0</v>
      </c>
      <c r="L89" s="1055">
        <f t="shared" si="77"/>
        <v>0</v>
      </c>
      <c r="M89" s="1056">
        <f t="shared" si="77"/>
        <v>0</v>
      </c>
      <c r="N89" s="1143">
        <f t="shared" si="56"/>
        <v>0</v>
      </c>
      <c r="O89" s="1054">
        <f t="shared" si="78"/>
        <v>0</v>
      </c>
      <c r="P89" s="1055">
        <f t="shared" si="78"/>
        <v>0</v>
      </c>
      <c r="Q89" s="1141">
        <f t="shared" si="78"/>
        <v>0</v>
      </c>
    </row>
    <row r="90" spans="2:17">
      <c r="B90" s="1106" t="s">
        <v>417</v>
      </c>
      <c r="C90" s="1107" t="s">
        <v>611</v>
      </c>
      <c r="D90" s="1145">
        <f>SUM(D91:D93)</f>
        <v>0</v>
      </c>
      <c r="E90" s="1148">
        <f t="shared" si="53"/>
        <v>0</v>
      </c>
      <c r="F90" s="1149">
        <f>F91+F92+F93</f>
        <v>0</v>
      </c>
      <c r="G90" s="1150">
        <f t="shared" ref="G90:H90" si="79">G91+G92+G93</f>
        <v>0</v>
      </c>
      <c r="H90" s="1151">
        <f t="shared" si="79"/>
        <v>0</v>
      </c>
      <c r="I90" s="1152">
        <f t="shared" si="54"/>
        <v>0</v>
      </c>
      <c r="J90" s="1149">
        <f>J91+J92+J93</f>
        <v>0</v>
      </c>
      <c r="K90" s="1150">
        <f>K91+K92+K93</f>
        <v>0</v>
      </c>
      <c r="L90" s="1151">
        <f>L91+L92+L93</f>
        <v>0</v>
      </c>
      <c r="M90" s="1153">
        <f>M91+M92+M93</f>
        <v>0</v>
      </c>
      <c r="N90" s="1154">
        <f t="shared" si="56"/>
        <v>0</v>
      </c>
      <c r="O90" s="1150">
        <f>SUM(O91:O93)</f>
        <v>0</v>
      </c>
      <c r="P90" s="1151">
        <f>SUM(P91:P93)</f>
        <v>0</v>
      </c>
      <c r="Q90" s="1155">
        <f>Q91+Q92+Q93</f>
        <v>0</v>
      </c>
    </row>
    <row r="91" spans="2:17">
      <c r="B91" s="1108" t="s">
        <v>418</v>
      </c>
      <c r="C91" s="1109" t="s">
        <v>612</v>
      </c>
      <c r="D91" s="1147"/>
      <c r="E91" s="1141">
        <f t="shared" si="53"/>
        <v>0</v>
      </c>
      <c r="F91" s="1053">
        <f t="shared" ref="F91:H93" si="80">IFERROR($D91*F113/100, 0)</f>
        <v>0</v>
      </c>
      <c r="G91" s="1054">
        <f t="shared" si="80"/>
        <v>0</v>
      </c>
      <c r="H91" s="1055">
        <f t="shared" si="80"/>
        <v>0</v>
      </c>
      <c r="I91" s="1142">
        <f t="shared" si="54"/>
        <v>0</v>
      </c>
      <c r="J91" s="1053">
        <f t="shared" ref="J91:M93" si="81">IFERROR($D91*J113/100, 0)</f>
        <v>0</v>
      </c>
      <c r="K91" s="1054">
        <f t="shared" si="81"/>
        <v>0</v>
      </c>
      <c r="L91" s="1055">
        <f t="shared" si="81"/>
        <v>0</v>
      </c>
      <c r="M91" s="1056">
        <f t="shared" si="81"/>
        <v>0</v>
      </c>
      <c r="N91" s="1143">
        <f t="shared" si="56"/>
        <v>0</v>
      </c>
      <c r="O91" s="1054">
        <f t="shared" ref="O91:Q93" si="82">IFERROR($D91*O113/100, 0)</f>
        <v>0</v>
      </c>
      <c r="P91" s="1055">
        <f t="shared" si="82"/>
        <v>0</v>
      </c>
      <c r="Q91" s="1141">
        <f t="shared" si="82"/>
        <v>0</v>
      </c>
    </row>
    <row r="92" spans="2:17">
      <c r="B92" s="1091" t="s">
        <v>419</v>
      </c>
      <c r="C92" s="1109" t="s">
        <v>612</v>
      </c>
      <c r="D92" s="1147"/>
      <c r="E92" s="1141">
        <f t="shared" si="53"/>
        <v>0</v>
      </c>
      <c r="F92" s="1053">
        <f t="shared" si="80"/>
        <v>0</v>
      </c>
      <c r="G92" s="1054">
        <f t="shared" si="80"/>
        <v>0</v>
      </c>
      <c r="H92" s="1055">
        <f t="shared" si="80"/>
        <v>0</v>
      </c>
      <c r="I92" s="1142">
        <f t="shared" si="54"/>
        <v>0</v>
      </c>
      <c r="J92" s="1053">
        <f t="shared" si="81"/>
        <v>0</v>
      </c>
      <c r="K92" s="1054">
        <f t="shared" si="81"/>
        <v>0</v>
      </c>
      <c r="L92" s="1055">
        <f t="shared" si="81"/>
        <v>0</v>
      </c>
      <c r="M92" s="1056">
        <f t="shared" si="81"/>
        <v>0</v>
      </c>
      <c r="N92" s="1143">
        <f t="shared" si="56"/>
        <v>0</v>
      </c>
      <c r="O92" s="1054">
        <f t="shared" si="82"/>
        <v>0</v>
      </c>
      <c r="P92" s="1055">
        <f t="shared" si="82"/>
        <v>0</v>
      </c>
      <c r="Q92" s="1141">
        <f t="shared" si="82"/>
        <v>0</v>
      </c>
    </row>
    <row r="93" spans="2:17">
      <c r="B93" s="1156" t="s">
        <v>420</v>
      </c>
      <c r="C93" s="1109" t="s">
        <v>612</v>
      </c>
      <c r="D93" s="1146"/>
      <c r="E93" s="1157">
        <f t="shared" si="53"/>
        <v>0</v>
      </c>
      <c r="F93" s="1158">
        <f t="shared" si="80"/>
        <v>0</v>
      </c>
      <c r="G93" s="1159">
        <f t="shared" si="80"/>
        <v>0</v>
      </c>
      <c r="H93" s="1160">
        <f t="shared" si="80"/>
        <v>0</v>
      </c>
      <c r="I93" s="1161">
        <f t="shared" si="54"/>
        <v>0</v>
      </c>
      <c r="J93" s="1158">
        <f t="shared" si="81"/>
        <v>0</v>
      </c>
      <c r="K93" s="1159">
        <f t="shared" si="81"/>
        <v>0</v>
      </c>
      <c r="L93" s="1160">
        <f t="shared" si="81"/>
        <v>0</v>
      </c>
      <c r="M93" s="1162">
        <f t="shared" si="81"/>
        <v>0</v>
      </c>
      <c r="N93" s="1163">
        <f t="shared" si="56"/>
        <v>0</v>
      </c>
      <c r="O93" s="1159">
        <f t="shared" si="82"/>
        <v>0</v>
      </c>
      <c r="P93" s="1160">
        <f t="shared" si="82"/>
        <v>0</v>
      </c>
      <c r="Q93" s="1157">
        <f t="shared" si="82"/>
        <v>0</v>
      </c>
    </row>
    <row r="94" spans="2:17" ht="75" customHeight="1">
      <c r="B94" s="1018" t="s">
        <v>144</v>
      </c>
      <c r="C94" s="1025" t="s">
        <v>633</v>
      </c>
      <c r="D94" s="1164" t="s">
        <v>246</v>
      </c>
      <c r="E94" s="1021" t="s">
        <v>247</v>
      </c>
      <c r="F94" s="1022" t="s">
        <v>248</v>
      </c>
      <c r="G94" s="1023" t="s">
        <v>249</v>
      </c>
      <c r="H94" s="1024" t="s">
        <v>250</v>
      </c>
      <c r="I94" s="1025" t="s">
        <v>251</v>
      </c>
      <c r="J94" s="1022" t="s">
        <v>252</v>
      </c>
      <c r="K94" s="1023" t="s">
        <v>253</v>
      </c>
      <c r="L94" s="1026" t="s">
        <v>254</v>
      </c>
      <c r="M94" s="1027" t="s">
        <v>255</v>
      </c>
      <c r="N94" s="1028" t="s">
        <v>256</v>
      </c>
      <c r="O94" s="1029" t="s">
        <v>257</v>
      </c>
      <c r="P94" s="1029" t="s">
        <v>258</v>
      </c>
      <c r="Q94" s="1030" t="s">
        <v>259</v>
      </c>
    </row>
    <row r="95" spans="2:17">
      <c r="B95" s="1165" t="s">
        <v>146</v>
      </c>
      <c r="C95" s="1166" t="s">
        <v>634</v>
      </c>
      <c r="D95" s="1043">
        <f t="shared" ref="D95:D115" si="83">E95+I95+M95+N95+Q95</f>
        <v>0</v>
      </c>
      <c r="E95" s="1167">
        <f t="shared" ref="E95:E115" si="84">SUM(F95:H95)</f>
        <v>0</v>
      </c>
      <c r="F95" s="1168"/>
      <c r="G95" s="1169"/>
      <c r="H95" s="1170"/>
      <c r="I95" s="1167">
        <f t="shared" ref="I95:I115" si="85">SUM(J95:L95)</f>
        <v>0</v>
      </c>
      <c r="J95" s="1168"/>
      <c r="K95" s="1169"/>
      <c r="L95" s="1170"/>
      <c r="M95" s="1171"/>
      <c r="N95" s="1172">
        <f>SUM(O95:P95)</f>
        <v>0</v>
      </c>
      <c r="O95" s="1169"/>
      <c r="P95" s="1170"/>
      <c r="Q95" s="1173"/>
    </row>
    <row r="96" spans="2:17">
      <c r="B96" s="1174" t="s">
        <v>148</v>
      </c>
      <c r="C96" s="1175" t="s">
        <v>635</v>
      </c>
      <c r="D96" s="1043">
        <f t="shared" si="83"/>
        <v>0</v>
      </c>
      <c r="E96" s="1176">
        <f t="shared" si="84"/>
        <v>0</v>
      </c>
      <c r="F96" s="1177"/>
      <c r="G96" s="1178"/>
      <c r="H96" s="1179"/>
      <c r="I96" s="1176">
        <f t="shared" si="85"/>
        <v>0</v>
      </c>
      <c r="J96" s="1177"/>
      <c r="K96" s="1178"/>
      <c r="L96" s="1179"/>
      <c r="M96" s="1180"/>
      <c r="N96" s="1181">
        <f t="shared" ref="N96:N115" si="86">SUM(O96:P96)</f>
        <v>0</v>
      </c>
      <c r="O96" s="1178"/>
      <c r="P96" s="1179"/>
      <c r="Q96" s="1182"/>
    </row>
    <row r="97" spans="2:17">
      <c r="B97" s="1174" t="s">
        <v>150</v>
      </c>
      <c r="C97" s="1175" t="s">
        <v>636</v>
      </c>
      <c r="D97" s="1043">
        <f t="shared" si="83"/>
        <v>0</v>
      </c>
      <c r="E97" s="1176">
        <f t="shared" si="84"/>
        <v>0</v>
      </c>
      <c r="F97" s="1177"/>
      <c r="G97" s="1178"/>
      <c r="H97" s="1179"/>
      <c r="I97" s="1176">
        <f t="shared" si="85"/>
        <v>0</v>
      </c>
      <c r="J97" s="1177"/>
      <c r="K97" s="1178"/>
      <c r="L97" s="1179"/>
      <c r="M97" s="1180"/>
      <c r="N97" s="1181">
        <f t="shared" si="86"/>
        <v>0</v>
      </c>
      <c r="O97" s="1178"/>
      <c r="P97" s="1179"/>
      <c r="Q97" s="1182"/>
    </row>
    <row r="98" spans="2:17">
      <c r="B98" s="1183" t="s">
        <v>460</v>
      </c>
      <c r="C98" s="1175" t="s">
        <v>637</v>
      </c>
      <c r="D98" s="1043">
        <f t="shared" si="83"/>
        <v>0</v>
      </c>
      <c r="E98" s="1176">
        <f t="shared" si="84"/>
        <v>0</v>
      </c>
      <c r="F98" s="1177"/>
      <c r="G98" s="1178"/>
      <c r="H98" s="1179"/>
      <c r="I98" s="1176">
        <f t="shared" si="85"/>
        <v>0</v>
      </c>
      <c r="J98" s="1177"/>
      <c r="K98" s="1178"/>
      <c r="L98" s="1179"/>
      <c r="M98" s="1180"/>
      <c r="N98" s="1181">
        <f t="shared" si="86"/>
        <v>0</v>
      </c>
      <c r="O98" s="1178"/>
      <c r="P98" s="1179"/>
      <c r="Q98" s="1182"/>
    </row>
    <row r="99" spans="2:17">
      <c r="B99" s="1174" t="s">
        <v>464</v>
      </c>
      <c r="C99" s="1175" t="s">
        <v>638</v>
      </c>
      <c r="D99" s="1043">
        <f t="shared" si="83"/>
        <v>0</v>
      </c>
      <c r="E99" s="1176">
        <f t="shared" si="84"/>
        <v>0</v>
      </c>
      <c r="F99" s="1177"/>
      <c r="G99" s="1178"/>
      <c r="H99" s="1179"/>
      <c r="I99" s="1176">
        <f t="shared" si="85"/>
        <v>0</v>
      </c>
      <c r="J99" s="1177"/>
      <c r="K99" s="1178"/>
      <c r="L99" s="1179"/>
      <c r="M99" s="1180"/>
      <c r="N99" s="1181">
        <f t="shared" si="86"/>
        <v>0</v>
      </c>
      <c r="O99" s="1178"/>
      <c r="P99" s="1179"/>
      <c r="Q99" s="1182"/>
    </row>
    <row r="100" spans="2:17">
      <c r="B100" s="1174" t="s">
        <v>465</v>
      </c>
      <c r="C100" s="1175" t="s">
        <v>639</v>
      </c>
      <c r="D100" s="1043">
        <f t="shared" si="83"/>
        <v>0</v>
      </c>
      <c r="E100" s="1176">
        <f t="shared" si="84"/>
        <v>0</v>
      </c>
      <c r="F100" s="1177"/>
      <c r="G100" s="1178"/>
      <c r="H100" s="1179"/>
      <c r="I100" s="1176">
        <f t="shared" si="85"/>
        <v>0</v>
      </c>
      <c r="J100" s="1177"/>
      <c r="K100" s="1178"/>
      <c r="L100" s="1179"/>
      <c r="M100" s="1180"/>
      <c r="N100" s="1181">
        <f t="shared" si="86"/>
        <v>0</v>
      </c>
      <c r="O100" s="1178"/>
      <c r="P100" s="1179"/>
      <c r="Q100" s="1182"/>
    </row>
    <row r="101" spans="2:17">
      <c r="B101" s="1184" t="s">
        <v>469</v>
      </c>
      <c r="C101" s="1185" t="s">
        <v>640</v>
      </c>
      <c r="D101" s="1043">
        <f t="shared" si="83"/>
        <v>0</v>
      </c>
      <c r="E101" s="1176">
        <f t="shared" si="84"/>
        <v>0</v>
      </c>
      <c r="F101" s="1177"/>
      <c r="G101" s="1178"/>
      <c r="H101" s="1179"/>
      <c r="I101" s="1176">
        <f t="shared" si="85"/>
        <v>0</v>
      </c>
      <c r="J101" s="1177"/>
      <c r="K101" s="1178"/>
      <c r="L101" s="1179"/>
      <c r="M101" s="1180"/>
      <c r="N101" s="1181">
        <f t="shared" si="86"/>
        <v>0</v>
      </c>
      <c r="O101" s="1178"/>
      <c r="P101" s="1179"/>
      <c r="Q101" s="1182"/>
    </row>
    <row r="102" spans="2:17">
      <c r="B102" s="1184" t="s">
        <v>473</v>
      </c>
      <c r="C102" s="1185" t="s">
        <v>641</v>
      </c>
      <c r="D102" s="1043">
        <f t="shared" si="83"/>
        <v>0</v>
      </c>
      <c r="E102" s="1176">
        <f t="shared" si="84"/>
        <v>0</v>
      </c>
      <c r="F102" s="1177"/>
      <c r="G102" s="1178"/>
      <c r="H102" s="1179"/>
      <c r="I102" s="1176">
        <f t="shared" si="85"/>
        <v>0</v>
      </c>
      <c r="J102" s="1177"/>
      <c r="K102" s="1178"/>
      <c r="L102" s="1179"/>
      <c r="M102" s="1180"/>
      <c r="N102" s="1181">
        <f t="shared" si="86"/>
        <v>0</v>
      </c>
      <c r="O102" s="1178"/>
      <c r="P102" s="1179"/>
      <c r="Q102" s="1182"/>
    </row>
    <row r="103" spans="2:17">
      <c r="B103" s="1174" t="s">
        <v>477</v>
      </c>
      <c r="C103" s="1175" t="s">
        <v>642</v>
      </c>
      <c r="D103" s="1043">
        <f t="shared" si="83"/>
        <v>0</v>
      </c>
      <c r="E103" s="1176">
        <f t="shared" si="84"/>
        <v>0</v>
      </c>
      <c r="F103" s="1177"/>
      <c r="G103" s="1178"/>
      <c r="H103" s="1179"/>
      <c r="I103" s="1176">
        <f t="shared" si="85"/>
        <v>0</v>
      </c>
      <c r="J103" s="1177"/>
      <c r="K103" s="1178"/>
      <c r="L103" s="1179"/>
      <c r="M103" s="1180"/>
      <c r="N103" s="1181">
        <f t="shared" si="86"/>
        <v>0</v>
      </c>
      <c r="O103" s="1178"/>
      <c r="P103" s="1179"/>
      <c r="Q103" s="1182"/>
    </row>
    <row r="104" spans="2:17">
      <c r="B104" s="1183" t="s">
        <v>493</v>
      </c>
      <c r="C104" s="1175" t="s">
        <v>643</v>
      </c>
      <c r="D104" s="1043">
        <f t="shared" si="83"/>
        <v>0</v>
      </c>
      <c r="E104" s="1176">
        <f t="shared" si="84"/>
        <v>0</v>
      </c>
      <c r="F104" s="1177"/>
      <c r="G104" s="1178"/>
      <c r="H104" s="1179"/>
      <c r="I104" s="1176">
        <f t="shared" si="85"/>
        <v>0</v>
      </c>
      <c r="J104" s="1177"/>
      <c r="K104" s="1178"/>
      <c r="L104" s="1179"/>
      <c r="M104" s="1180"/>
      <c r="N104" s="1181">
        <f t="shared" si="86"/>
        <v>0</v>
      </c>
      <c r="O104" s="1178"/>
      <c r="P104" s="1179"/>
      <c r="Q104" s="1182"/>
    </row>
    <row r="105" spans="2:17">
      <c r="B105" s="1183" t="s">
        <v>494</v>
      </c>
      <c r="C105" s="1175" t="s">
        <v>644</v>
      </c>
      <c r="D105" s="1043">
        <f t="shared" si="83"/>
        <v>0</v>
      </c>
      <c r="E105" s="1176">
        <f t="shared" si="84"/>
        <v>0</v>
      </c>
      <c r="F105" s="1177"/>
      <c r="G105" s="1178"/>
      <c r="H105" s="1179"/>
      <c r="I105" s="1176">
        <f t="shared" si="85"/>
        <v>0</v>
      </c>
      <c r="J105" s="1177"/>
      <c r="K105" s="1178"/>
      <c r="L105" s="1179"/>
      <c r="M105" s="1180"/>
      <c r="N105" s="1181">
        <f t="shared" si="86"/>
        <v>0</v>
      </c>
      <c r="O105" s="1178"/>
      <c r="P105" s="1179"/>
      <c r="Q105" s="1182"/>
    </row>
    <row r="106" spans="2:17">
      <c r="B106" s="1183" t="s">
        <v>645</v>
      </c>
      <c r="C106" s="1175" t="s">
        <v>646</v>
      </c>
      <c r="D106" s="1043">
        <f t="shared" si="83"/>
        <v>0</v>
      </c>
      <c r="E106" s="1176">
        <f t="shared" si="84"/>
        <v>0</v>
      </c>
      <c r="F106" s="1177"/>
      <c r="G106" s="1178"/>
      <c r="H106" s="1179"/>
      <c r="I106" s="1176">
        <f t="shared" si="85"/>
        <v>0</v>
      </c>
      <c r="J106" s="1177"/>
      <c r="K106" s="1178"/>
      <c r="L106" s="1179"/>
      <c r="M106" s="1180"/>
      <c r="N106" s="1181">
        <f t="shared" si="86"/>
        <v>0</v>
      </c>
      <c r="O106" s="1178"/>
      <c r="P106" s="1179"/>
      <c r="Q106" s="1182"/>
    </row>
    <row r="107" spans="2:17">
      <c r="B107" s="1186" t="s">
        <v>647</v>
      </c>
      <c r="C107" s="1185" t="s">
        <v>648</v>
      </c>
      <c r="D107" s="1043">
        <f t="shared" si="83"/>
        <v>0</v>
      </c>
      <c r="E107" s="1176">
        <f t="shared" si="84"/>
        <v>0</v>
      </c>
      <c r="F107" s="1177"/>
      <c r="G107" s="1178"/>
      <c r="H107" s="1179"/>
      <c r="I107" s="1176">
        <f t="shared" si="85"/>
        <v>0</v>
      </c>
      <c r="J107" s="1177"/>
      <c r="K107" s="1178"/>
      <c r="L107" s="1179"/>
      <c r="M107" s="1180"/>
      <c r="N107" s="1181">
        <f t="shared" si="86"/>
        <v>0</v>
      </c>
      <c r="O107" s="1178"/>
      <c r="P107" s="1179"/>
      <c r="Q107" s="1182"/>
    </row>
    <row r="108" spans="2:17">
      <c r="B108" s="1184" t="s">
        <v>649</v>
      </c>
      <c r="C108" s="1185" t="s">
        <v>650</v>
      </c>
      <c r="D108" s="1043">
        <f t="shared" si="83"/>
        <v>0</v>
      </c>
      <c r="E108" s="1176">
        <f t="shared" si="84"/>
        <v>0</v>
      </c>
      <c r="F108" s="1177"/>
      <c r="G108" s="1178"/>
      <c r="H108" s="1179"/>
      <c r="I108" s="1176">
        <f t="shared" si="85"/>
        <v>0</v>
      </c>
      <c r="J108" s="1177"/>
      <c r="K108" s="1178"/>
      <c r="L108" s="1179"/>
      <c r="M108" s="1180"/>
      <c r="N108" s="1181">
        <f t="shared" si="86"/>
        <v>0</v>
      </c>
      <c r="O108" s="1178"/>
      <c r="P108" s="1179"/>
      <c r="Q108" s="1182"/>
    </row>
    <row r="109" spans="2:17">
      <c r="B109" s="1186" t="s">
        <v>651</v>
      </c>
      <c r="C109" s="1185" t="s">
        <v>652</v>
      </c>
      <c r="D109" s="1043">
        <f t="shared" si="83"/>
        <v>0</v>
      </c>
      <c r="E109" s="1176">
        <f t="shared" si="84"/>
        <v>0</v>
      </c>
      <c r="F109" s="1177"/>
      <c r="G109" s="1178"/>
      <c r="H109" s="1179"/>
      <c r="I109" s="1176">
        <f t="shared" si="85"/>
        <v>0</v>
      </c>
      <c r="J109" s="1177"/>
      <c r="K109" s="1178"/>
      <c r="L109" s="1179"/>
      <c r="M109" s="1180"/>
      <c r="N109" s="1181">
        <f t="shared" si="86"/>
        <v>0</v>
      </c>
      <c r="O109" s="1178"/>
      <c r="P109" s="1179"/>
      <c r="Q109" s="1182"/>
    </row>
    <row r="110" spans="2:17">
      <c r="B110" s="1187" t="s">
        <v>653</v>
      </c>
      <c r="C110" s="1185" t="s">
        <v>654</v>
      </c>
      <c r="D110" s="1043">
        <f t="shared" si="83"/>
        <v>0</v>
      </c>
      <c r="E110" s="1176">
        <f t="shared" si="84"/>
        <v>0</v>
      </c>
      <c r="F110" s="1177"/>
      <c r="G110" s="1178"/>
      <c r="H110" s="1179"/>
      <c r="I110" s="1176">
        <f t="shared" si="85"/>
        <v>0</v>
      </c>
      <c r="J110" s="1177"/>
      <c r="K110" s="1178"/>
      <c r="L110" s="1179"/>
      <c r="M110" s="1180"/>
      <c r="N110" s="1181">
        <f t="shared" si="86"/>
        <v>0</v>
      </c>
      <c r="O110" s="1178"/>
      <c r="P110" s="1179"/>
      <c r="Q110" s="1182"/>
    </row>
    <row r="111" spans="2:17">
      <c r="B111" s="1188" t="s">
        <v>655</v>
      </c>
      <c r="C111" s="1185" t="s">
        <v>656</v>
      </c>
      <c r="D111" s="1043">
        <f t="shared" si="83"/>
        <v>0</v>
      </c>
      <c r="E111" s="1176">
        <f t="shared" si="84"/>
        <v>0</v>
      </c>
      <c r="F111" s="1177"/>
      <c r="G111" s="1178"/>
      <c r="H111" s="1179"/>
      <c r="I111" s="1176">
        <f t="shared" si="85"/>
        <v>0</v>
      </c>
      <c r="J111" s="1177"/>
      <c r="K111" s="1178"/>
      <c r="L111" s="1179"/>
      <c r="M111" s="1180"/>
      <c r="N111" s="1181">
        <f t="shared" si="86"/>
        <v>0</v>
      </c>
      <c r="O111" s="1178"/>
      <c r="P111" s="1179"/>
      <c r="Q111" s="1182"/>
    </row>
    <row r="112" spans="2:17">
      <c r="B112" s="1187" t="s">
        <v>657</v>
      </c>
      <c r="C112" s="1185" t="s">
        <v>658</v>
      </c>
      <c r="D112" s="1043">
        <f t="shared" si="83"/>
        <v>0</v>
      </c>
      <c r="E112" s="1176">
        <f t="shared" si="84"/>
        <v>0</v>
      </c>
      <c r="F112" s="1177"/>
      <c r="G112" s="1178"/>
      <c r="H112" s="1179"/>
      <c r="I112" s="1176">
        <f t="shared" si="85"/>
        <v>0</v>
      </c>
      <c r="J112" s="1177"/>
      <c r="K112" s="1178"/>
      <c r="L112" s="1179"/>
      <c r="M112" s="1180"/>
      <c r="N112" s="1181">
        <f t="shared" si="86"/>
        <v>0</v>
      </c>
      <c r="O112" s="1178"/>
      <c r="P112" s="1179"/>
      <c r="Q112" s="1182"/>
    </row>
    <row r="113" spans="2:18">
      <c r="B113" s="1189" t="s">
        <v>659</v>
      </c>
      <c r="C113" s="1185" t="s">
        <v>660</v>
      </c>
      <c r="D113" s="1043">
        <f t="shared" si="83"/>
        <v>0</v>
      </c>
      <c r="E113" s="1176">
        <f t="shared" si="84"/>
        <v>0</v>
      </c>
      <c r="F113" s="1177"/>
      <c r="G113" s="1178"/>
      <c r="H113" s="1179"/>
      <c r="I113" s="1176">
        <f t="shared" si="85"/>
        <v>0</v>
      </c>
      <c r="J113" s="1177"/>
      <c r="K113" s="1178"/>
      <c r="L113" s="1179"/>
      <c r="M113" s="1180"/>
      <c r="N113" s="1181">
        <f t="shared" si="86"/>
        <v>0</v>
      </c>
      <c r="O113" s="1178"/>
      <c r="P113" s="1179"/>
      <c r="Q113" s="1182"/>
    </row>
    <row r="114" spans="2:18">
      <c r="B114" s="1188" t="s">
        <v>661</v>
      </c>
      <c r="C114" s="1190" t="s">
        <v>662</v>
      </c>
      <c r="D114" s="1043">
        <f t="shared" si="83"/>
        <v>0</v>
      </c>
      <c r="E114" s="1191">
        <f t="shared" si="84"/>
        <v>0</v>
      </c>
      <c r="F114" s="1192"/>
      <c r="G114" s="1193"/>
      <c r="H114" s="1194"/>
      <c r="I114" s="1191">
        <f t="shared" si="85"/>
        <v>0</v>
      </c>
      <c r="J114" s="1192"/>
      <c r="K114" s="1193"/>
      <c r="L114" s="1194"/>
      <c r="M114" s="1195"/>
      <c r="N114" s="1196">
        <f t="shared" si="86"/>
        <v>0</v>
      </c>
      <c r="O114" s="1193"/>
      <c r="P114" s="1194"/>
      <c r="Q114" s="1197"/>
    </row>
    <row r="115" spans="2:18">
      <c r="B115" s="1198" t="s">
        <v>663</v>
      </c>
      <c r="C115" s="1199" t="s">
        <v>664</v>
      </c>
      <c r="D115" s="1043">
        <f t="shared" si="83"/>
        <v>0</v>
      </c>
      <c r="E115" s="1200">
        <f t="shared" si="84"/>
        <v>0</v>
      </c>
      <c r="F115" s="1201"/>
      <c r="G115" s="1202"/>
      <c r="H115" s="1203"/>
      <c r="I115" s="1204">
        <f t="shared" si="85"/>
        <v>0</v>
      </c>
      <c r="J115" s="1201"/>
      <c r="K115" s="1202"/>
      <c r="L115" s="1203"/>
      <c r="M115" s="1205"/>
      <c r="N115" s="1206">
        <f t="shared" si="86"/>
        <v>0</v>
      </c>
      <c r="O115" s="1202"/>
      <c r="P115" s="1203"/>
      <c r="Q115" s="1207"/>
    </row>
    <row r="116" spans="2:18">
      <c r="B116" s="1208" t="s">
        <v>495</v>
      </c>
      <c r="C116" s="1208" t="s">
        <v>665</v>
      </c>
      <c r="D116" s="1209">
        <f t="shared" ref="D116:Q116" si="87">D117+D121+D128+D130+D136+D139</f>
        <v>0</v>
      </c>
      <c r="E116" s="1034">
        <f t="shared" si="87"/>
        <v>0</v>
      </c>
      <c r="F116" s="1035">
        <f t="shared" si="87"/>
        <v>0</v>
      </c>
      <c r="G116" s="1036">
        <f t="shared" si="87"/>
        <v>0</v>
      </c>
      <c r="H116" s="1037">
        <f t="shared" si="87"/>
        <v>0</v>
      </c>
      <c r="I116" s="1038">
        <f t="shared" si="87"/>
        <v>0</v>
      </c>
      <c r="J116" s="1035">
        <f t="shared" si="87"/>
        <v>0</v>
      </c>
      <c r="K116" s="1036">
        <f t="shared" si="87"/>
        <v>0</v>
      </c>
      <c r="L116" s="1037">
        <f t="shared" si="87"/>
        <v>0</v>
      </c>
      <c r="M116" s="1039">
        <f t="shared" si="87"/>
        <v>0</v>
      </c>
      <c r="N116" s="1210">
        <f t="shared" si="87"/>
        <v>0</v>
      </c>
      <c r="O116" s="1211">
        <f t="shared" si="87"/>
        <v>0</v>
      </c>
      <c r="P116" s="1212">
        <f t="shared" si="87"/>
        <v>0</v>
      </c>
      <c r="Q116" s="1034">
        <f t="shared" si="87"/>
        <v>0</v>
      </c>
      <c r="R116" s="619"/>
    </row>
    <row r="117" spans="2:18">
      <c r="B117" s="1068" t="s">
        <v>497</v>
      </c>
      <c r="C117" s="1213" t="s">
        <v>8</v>
      </c>
      <c r="D117" s="1214">
        <f>SUM(D118:D120)</f>
        <v>0</v>
      </c>
      <c r="E117" s="1044">
        <f t="shared" ref="E117:E142" si="88">SUM(F117:H117)</f>
        <v>0</v>
      </c>
      <c r="F117" s="1045">
        <f>SUM(F118:F120)</f>
        <v>0</v>
      </c>
      <c r="G117" s="1046">
        <f>SUM(G118:G120)</f>
        <v>0</v>
      </c>
      <c r="H117" s="1047">
        <f>SUM(H118:H120)</f>
        <v>0</v>
      </c>
      <c r="I117" s="1048">
        <f t="shared" ref="I117:I142" si="89">SUM(J117:L117)</f>
        <v>0</v>
      </c>
      <c r="J117" s="1045">
        <f t="shared" ref="J117:Q117" si="90">SUM(J118:J120)</f>
        <v>0</v>
      </c>
      <c r="K117" s="1046">
        <f t="shared" si="90"/>
        <v>0</v>
      </c>
      <c r="L117" s="1047">
        <f t="shared" si="90"/>
        <v>0</v>
      </c>
      <c r="M117" s="1049">
        <f t="shared" si="90"/>
        <v>0</v>
      </c>
      <c r="N117" s="1215">
        <f t="shared" ref="N117:N142" si="91">SUM(O117:P117)</f>
        <v>0</v>
      </c>
      <c r="O117" s="1216">
        <f t="shared" si="90"/>
        <v>0</v>
      </c>
      <c r="P117" s="1217">
        <f t="shared" si="90"/>
        <v>0</v>
      </c>
      <c r="Q117" s="1044">
        <f t="shared" si="90"/>
        <v>0</v>
      </c>
      <c r="R117" s="619"/>
    </row>
    <row r="118" spans="2:18">
      <c r="B118" s="1066" t="s">
        <v>498</v>
      </c>
      <c r="C118" s="1067" t="s">
        <v>10</v>
      </c>
      <c r="D118" s="1218"/>
      <c r="E118" s="1141">
        <f t="shared" si="88"/>
        <v>0</v>
      </c>
      <c r="F118" s="1053">
        <f t="shared" ref="F118:H120" si="92">IFERROR($D118*F144/100, 0)</f>
        <v>0</v>
      </c>
      <c r="G118" s="1054">
        <f t="shared" si="92"/>
        <v>0</v>
      </c>
      <c r="H118" s="1055">
        <f t="shared" si="92"/>
        <v>0</v>
      </c>
      <c r="I118" s="1142">
        <f t="shared" si="89"/>
        <v>0</v>
      </c>
      <c r="J118" s="1053">
        <f t="shared" ref="J118:M120" si="93">IFERROR($D118*J144/100, 0)</f>
        <v>0</v>
      </c>
      <c r="K118" s="1054">
        <f t="shared" si="93"/>
        <v>0</v>
      </c>
      <c r="L118" s="1055">
        <f t="shared" si="93"/>
        <v>0</v>
      </c>
      <c r="M118" s="1056">
        <f t="shared" si="93"/>
        <v>0</v>
      </c>
      <c r="N118" s="1219">
        <f t="shared" si="91"/>
        <v>0</v>
      </c>
      <c r="O118" s="1220">
        <f t="shared" ref="O118:Q120" si="94">IFERROR($D118*O144/100, 0)</f>
        <v>0</v>
      </c>
      <c r="P118" s="1221">
        <f t="shared" si="94"/>
        <v>0</v>
      </c>
      <c r="Q118" s="1141">
        <f t="shared" si="94"/>
        <v>0</v>
      </c>
    </row>
    <row r="119" spans="2:18">
      <c r="B119" s="1066" t="s">
        <v>666</v>
      </c>
      <c r="C119" s="1067" t="s">
        <v>11</v>
      </c>
      <c r="D119" s="1218"/>
      <c r="E119" s="1141">
        <f t="shared" si="88"/>
        <v>0</v>
      </c>
      <c r="F119" s="1053">
        <f t="shared" si="92"/>
        <v>0</v>
      </c>
      <c r="G119" s="1054">
        <f t="shared" si="92"/>
        <v>0</v>
      </c>
      <c r="H119" s="1055">
        <f t="shared" si="92"/>
        <v>0</v>
      </c>
      <c r="I119" s="1142">
        <f t="shared" si="89"/>
        <v>0</v>
      </c>
      <c r="J119" s="1053">
        <f t="shared" si="93"/>
        <v>0</v>
      </c>
      <c r="K119" s="1054">
        <f t="shared" si="93"/>
        <v>0</v>
      </c>
      <c r="L119" s="1055">
        <f t="shared" si="93"/>
        <v>0</v>
      </c>
      <c r="M119" s="1056">
        <f t="shared" si="93"/>
        <v>0</v>
      </c>
      <c r="N119" s="1219">
        <f t="shared" si="91"/>
        <v>0</v>
      </c>
      <c r="O119" s="1220">
        <f t="shared" si="94"/>
        <v>0</v>
      </c>
      <c r="P119" s="1221">
        <f t="shared" si="94"/>
        <v>0</v>
      </c>
      <c r="Q119" s="1141">
        <f t="shared" si="94"/>
        <v>0</v>
      </c>
    </row>
    <row r="120" spans="2:18">
      <c r="B120" s="1066" t="s">
        <v>667</v>
      </c>
      <c r="C120" s="1067" t="s">
        <v>13</v>
      </c>
      <c r="D120" s="1218"/>
      <c r="E120" s="1141">
        <f t="shared" si="88"/>
        <v>0</v>
      </c>
      <c r="F120" s="1053">
        <f t="shared" si="92"/>
        <v>0</v>
      </c>
      <c r="G120" s="1054">
        <f t="shared" si="92"/>
        <v>0</v>
      </c>
      <c r="H120" s="1055">
        <f t="shared" si="92"/>
        <v>0</v>
      </c>
      <c r="I120" s="1142">
        <f t="shared" si="89"/>
        <v>0</v>
      </c>
      <c r="J120" s="1053">
        <f t="shared" si="93"/>
        <v>0</v>
      </c>
      <c r="K120" s="1054">
        <f t="shared" si="93"/>
        <v>0</v>
      </c>
      <c r="L120" s="1055">
        <f t="shared" si="93"/>
        <v>0</v>
      </c>
      <c r="M120" s="1056">
        <f t="shared" si="93"/>
        <v>0</v>
      </c>
      <c r="N120" s="1219">
        <f t="shared" si="91"/>
        <v>0</v>
      </c>
      <c r="O120" s="1220">
        <f t="shared" si="94"/>
        <v>0</v>
      </c>
      <c r="P120" s="1221">
        <f t="shared" si="94"/>
        <v>0</v>
      </c>
      <c r="Q120" s="1141">
        <f t="shared" si="94"/>
        <v>0</v>
      </c>
    </row>
    <row r="121" spans="2:18">
      <c r="B121" s="1068" t="s">
        <v>156</v>
      </c>
      <c r="C121" s="1222" t="s">
        <v>15</v>
      </c>
      <c r="D121" s="1214">
        <f>SUM(D122:D127)</f>
        <v>0</v>
      </c>
      <c r="E121" s="1044">
        <f t="shared" si="88"/>
        <v>0</v>
      </c>
      <c r="F121" s="1045">
        <f>SUM(F122:F127)</f>
        <v>0</v>
      </c>
      <c r="G121" s="1046">
        <f>SUM(G122:G127)</f>
        <v>0</v>
      </c>
      <c r="H121" s="1047">
        <f>SUM(H122:H127)</f>
        <v>0</v>
      </c>
      <c r="I121" s="1048">
        <f t="shared" si="89"/>
        <v>0</v>
      </c>
      <c r="J121" s="1045">
        <f t="shared" ref="J121:Q121" si="95">SUM(J122:J127)</f>
        <v>0</v>
      </c>
      <c r="K121" s="1046">
        <f t="shared" si="95"/>
        <v>0</v>
      </c>
      <c r="L121" s="1047">
        <f t="shared" si="95"/>
        <v>0</v>
      </c>
      <c r="M121" s="1049">
        <f t="shared" si="95"/>
        <v>0</v>
      </c>
      <c r="N121" s="1215">
        <f t="shared" si="91"/>
        <v>0</v>
      </c>
      <c r="O121" s="1216">
        <f t="shared" si="95"/>
        <v>0</v>
      </c>
      <c r="P121" s="1217">
        <f t="shared" si="95"/>
        <v>0</v>
      </c>
      <c r="Q121" s="1044">
        <f t="shared" si="95"/>
        <v>0</v>
      </c>
      <c r="R121" s="619"/>
    </row>
    <row r="122" spans="2:18">
      <c r="B122" s="1066" t="s">
        <v>500</v>
      </c>
      <c r="C122" s="1067" t="s">
        <v>17</v>
      </c>
      <c r="D122" s="1218"/>
      <c r="E122" s="1141">
        <f t="shared" si="88"/>
        <v>0</v>
      </c>
      <c r="F122" s="1053">
        <f t="shared" ref="F122:H127" si="96">IFERROR($D122*F147/100, 0)</f>
        <v>0</v>
      </c>
      <c r="G122" s="1054">
        <f t="shared" si="96"/>
        <v>0</v>
      </c>
      <c r="H122" s="1055">
        <f t="shared" si="96"/>
        <v>0</v>
      </c>
      <c r="I122" s="1142">
        <f t="shared" si="89"/>
        <v>0</v>
      </c>
      <c r="J122" s="1053">
        <f t="shared" ref="J122:Q127" si="97">IFERROR($D122*J147/100, 0)</f>
        <v>0</v>
      </c>
      <c r="K122" s="1054">
        <f t="shared" si="97"/>
        <v>0</v>
      </c>
      <c r="L122" s="1055">
        <f t="shared" si="97"/>
        <v>0</v>
      </c>
      <c r="M122" s="1056">
        <f t="shared" si="97"/>
        <v>0</v>
      </c>
      <c r="N122" s="1219">
        <f t="shared" si="91"/>
        <v>0</v>
      </c>
      <c r="O122" s="1220">
        <f t="shared" ref="O122:Q126" si="98">IFERROR($D122*O147/100, 0)</f>
        <v>0</v>
      </c>
      <c r="P122" s="1221">
        <f t="shared" si="98"/>
        <v>0</v>
      </c>
      <c r="Q122" s="1141">
        <f t="shared" si="98"/>
        <v>0</v>
      </c>
    </row>
    <row r="123" spans="2:18">
      <c r="B123" s="1066" t="s">
        <v>502</v>
      </c>
      <c r="C123" s="1067" t="s">
        <v>600</v>
      </c>
      <c r="D123" s="1218"/>
      <c r="E123" s="1141">
        <f t="shared" si="88"/>
        <v>0</v>
      </c>
      <c r="F123" s="1053">
        <f t="shared" si="96"/>
        <v>0</v>
      </c>
      <c r="G123" s="1054">
        <f t="shared" si="96"/>
        <v>0</v>
      </c>
      <c r="H123" s="1055">
        <f t="shared" si="96"/>
        <v>0</v>
      </c>
      <c r="I123" s="1142">
        <f t="shared" si="89"/>
        <v>0</v>
      </c>
      <c r="J123" s="1053">
        <f t="shared" si="97"/>
        <v>0</v>
      </c>
      <c r="K123" s="1054">
        <f t="shared" si="97"/>
        <v>0</v>
      </c>
      <c r="L123" s="1055">
        <f t="shared" si="97"/>
        <v>0</v>
      </c>
      <c r="M123" s="1056">
        <f t="shared" si="97"/>
        <v>0</v>
      </c>
      <c r="N123" s="1219">
        <f t="shared" si="91"/>
        <v>0</v>
      </c>
      <c r="O123" s="1220">
        <f t="shared" si="98"/>
        <v>0</v>
      </c>
      <c r="P123" s="1221">
        <f t="shared" si="98"/>
        <v>0</v>
      </c>
      <c r="Q123" s="1141">
        <f t="shared" si="98"/>
        <v>0</v>
      </c>
    </row>
    <row r="124" spans="2:18">
      <c r="B124" s="1066" t="s">
        <v>668</v>
      </c>
      <c r="C124" s="1067" t="s">
        <v>23</v>
      </c>
      <c r="D124" s="1218"/>
      <c r="E124" s="1141">
        <f t="shared" si="88"/>
        <v>0</v>
      </c>
      <c r="F124" s="1053">
        <f t="shared" si="96"/>
        <v>0</v>
      </c>
      <c r="G124" s="1054">
        <f t="shared" si="96"/>
        <v>0</v>
      </c>
      <c r="H124" s="1055">
        <f t="shared" si="96"/>
        <v>0</v>
      </c>
      <c r="I124" s="1142">
        <f t="shared" si="89"/>
        <v>0</v>
      </c>
      <c r="J124" s="1053">
        <f t="shared" si="97"/>
        <v>0</v>
      </c>
      <c r="K124" s="1054">
        <f t="shared" si="97"/>
        <v>0</v>
      </c>
      <c r="L124" s="1055">
        <f t="shared" si="97"/>
        <v>0</v>
      </c>
      <c r="M124" s="1056">
        <f t="shared" si="97"/>
        <v>0</v>
      </c>
      <c r="N124" s="1219">
        <f t="shared" si="91"/>
        <v>0</v>
      </c>
      <c r="O124" s="1220">
        <f t="shared" si="98"/>
        <v>0</v>
      </c>
      <c r="P124" s="1221">
        <f t="shared" si="98"/>
        <v>0</v>
      </c>
      <c r="Q124" s="1141">
        <f t="shared" si="98"/>
        <v>0</v>
      </c>
    </row>
    <row r="125" spans="2:18">
      <c r="B125" s="1066" t="s">
        <v>669</v>
      </c>
      <c r="C125" s="1067" t="s">
        <v>25</v>
      </c>
      <c r="D125" s="1218"/>
      <c r="E125" s="1141">
        <f t="shared" si="88"/>
        <v>0</v>
      </c>
      <c r="F125" s="1053">
        <f t="shared" si="96"/>
        <v>0</v>
      </c>
      <c r="G125" s="1054">
        <f t="shared" si="96"/>
        <v>0</v>
      </c>
      <c r="H125" s="1055">
        <f t="shared" si="96"/>
        <v>0</v>
      </c>
      <c r="I125" s="1142">
        <f t="shared" si="89"/>
        <v>0</v>
      </c>
      <c r="J125" s="1053">
        <f t="shared" si="97"/>
        <v>0</v>
      </c>
      <c r="K125" s="1054">
        <f t="shared" si="97"/>
        <v>0</v>
      </c>
      <c r="L125" s="1055">
        <f t="shared" si="97"/>
        <v>0</v>
      </c>
      <c r="M125" s="1056">
        <f t="shared" si="97"/>
        <v>0</v>
      </c>
      <c r="N125" s="1219">
        <f t="shared" si="91"/>
        <v>0</v>
      </c>
      <c r="O125" s="1220">
        <f t="shared" si="98"/>
        <v>0</v>
      </c>
      <c r="P125" s="1221">
        <f t="shared" si="98"/>
        <v>0</v>
      </c>
      <c r="Q125" s="1141">
        <f t="shared" si="98"/>
        <v>0</v>
      </c>
    </row>
    <row r="126" spans="2:18">
      <c r="B126" s="1066" t="s">
        <v>670</v>
      </c>
      <c r="C126" s="1067" t="s">
        <v>27</v>
      </c>
      <c r="D126" s="1218"/>
      <c r="E126" s="1141">
        <f t="shared" si="88"/>
        <v>0</v>
      </c>
      <c r="F126" s="1053">
        <f t="shared" si="96"/>
        <v>0</v>
      </c>
      <c r="G126" s="1054">
        <f t="shared" si="96"/>
        <v>0</v>
      </c>
      <c r="H126" s="1055">
        <f t="shared" si="96"/>
        <v>0</v>
      </c>
      <c r="I126" s="1142">
        <f t="shared" si="89"/>
        <v>0</v>
      </c>
      <c r="J126" s="1053">
        <f t="shared" si="97"/>
        <v>0</v>
      </c>
      <c r="K126" s="1054">
        <f t="shared" si="97"/>
        <v>0</v>
      </c>
      <c r="L126" s="1055">
        <f t="shared" si="97"/>
        <v>0</v>
      </c>
      <c r="M126" s="1056">
        <f t="shared" si="97"/>
        <v>0</v>
      </c>
      <c r="N126" s="1219">
        <f t="shared" si="91"/>
        <v>0</v>
      </c>
      <c r="O126" s="1220">
        <f t="shared" si="98"/>
        <v>0</v>
      </c>
      <c r="P126" s="1221">
        <f t="shared" si="98"/>
        <v>0</v>
      </c>
      <c r="Q126" s="1141">
        <f t="shared" si="98"/>
        <v>0</v>
      </c>
    </row>
    <row r="127" spans="2:18">
      <c r="B127" s="1051" t="s">
        <v>671</v>
      </c>
      <c r="C127" s="1052" t="s">
        <v>672</v>
      </c>
      <c r="D127" s="1218"/>
      <c r="E127" s="1141">
        <f t="shared" si="88"/>
        <v>0</v>
      </c>
      <c r="F127" s="1053">
        <f t="shared" si="96"/>
        <v>0</v>
      </c>
      <c r="G127" s="1054">
        <f t="shared" si="96"/>
        <v>0</v>
      </c>
      <c r="H127" s="1055">
        <f t="shared" si="96"/>
        <v>0</v>
      </c>
      <c r="I127" s="1142">
        <f t="shared" si="89"/>
        <v>0</v>
      </c>
      <c r="J127" s="1053">
        <f t="shared" si="97"/>
        <v>0</v>
      </c>
      <c r="K127" s="1054">
        <f t="shared" si="97"/>
        <v>0</v>
      </c>
      <c r="L127" s="1055">
        <f t="shared" si="97"/>
        <v>0</v>
      </c>
      <c r="M127" s="1056">
        <f t="shared" si="97"/>
        <v>0</v>
      </c>
      <c r="N127" s="1219">
        <f t="shared" si="91"/>
        <v>0</v>
      </c>
      <c r="O127" s="1220">
        <f t="shared" si="97"/>
        <v>0</v>
      </c>
      <c r="P127" s="1221">
        <f t="shared" si="97"/>
        <v>0</v>
      </c>
      <c r="Q127" s="1141">
        <f t="shared" si="97"/>
        <v>0</v>
      </c>
    </row>
    <row r="128" spans="2:18">
      <c r="B128" s="1041" t="s">
        <v>158</v>
      </c>
      <c r="C128" s="1223" t="s">
        <v>31</v>
      </c>
      <c r="D128" s="1214">
        <f>D129</f>
        <v>0</v>
      </c>
      <c r="E128" s="1044">
        <f t="shared" si="88"/>
        <v>0</v>
      </c>
      <c r="F128" s="1045">
        <f>F129</f>
        <v>0</v>
      </c>
      <c r="G128" s="1046">
        <f>G129</f>
        <v>0</v>
      </c>
      <c r="H128" s="1047">
        <f>H129</f>
        <v>0</v>
      </c>
      <c r="I128" s="1048">
        <f t="shared" si="89"/>
        <v>0</v>
      </c>
      <c r="J128" s="1045">
        <f t="shared" ref="J128:Q128" si="99">J129</f>
        <v>0</v>
      </c>
      <c r="K128" s="1046">
        <f t="shared" si="99"/>
        <v>0</v>
      </c>
      <c r="L128" s="1047">
        <f t="shared" si="99"/>
        <v>0</v>
      </c>
      <c r="M128" s="1049">
        <f t="shared" si="99"/>
        <v>0</v>
      </c>
      <c r="N128" s="1215">
        <f t="shared" si="91"/>
        <v>0</v>
      </c>
      <c r="O128" s="1216">
        <f t="shared" si="99"/>
        <v>0</v>
      </c>
      <c r="P128" s="1217">
        <f t="shared" si="99"/>
        <v>0</v>
      </c>
      <c r="Q128" s="1044">
        <f t="shared" si="99"/>
        <v>0</v>
      </c>
      <c r="R128" s="619"/>
    </row>
    <row r="129" spans="2:18">
      <c r="B129" s="1051" t="s">
        <v>503</v>
      </c>
      <c r="C129" s="1224" t="s">
        <v>673</v>
      </c>
      <c r="D129" s="1218"/>
      <c r="E129" s="1141">
        <f t="shared" si="88"/>
        <v>0</v>
      </c>
      <c r="F129" s="1053">
        <f>IFERROR($D129*F153/100, 0)</f>
        <v>0</v>
      </c>
      <c r="G129" s="1054">
        <f>IFERROR($D129*G153/100, 0)</f>
        <v>0</v>
      </c>
      <c r="H129" s="1055">
        <f>IFERROR($D129*H153/100, 0)</f>
        <v>0</v>
      </c>
      <c r="I129" s="1142">
        <f t="shared" si="89"/>
        <v>0</v>
      </c>
      <c r="J129" s="1053">
        <f t="shared" ref="J129:Q129" si="100">IFERROR($D129*J153/100, 0)</f>
        <v>0</v>
      </c>
      <c r="K129" s="1054">
        <f t="shared" si="100"/>
        <v>0</v>
      </c>
      <c r="L129" s="1055">
        <f t="shared" si="100"/>
        <v>0</v>
      </c>
      <c r="M129" s="1056">
        <f t="shared" si="100"/>
        <v>0</v>
      </c>
      <c r="N129" s="1219">
        <f t="shared" si="91"/>
        <v>0</v>
      </c>
      <c r="O129" s="1220">
        <f t="shared" si="100"/>
        <v>0</v>
      </c>
      <c r="P129" s="1221">
        <f t="shared" si="100"/>
        <v>0</v>
      </c>
      <c r="Q129" s="1141">
        <f t="shared" si="100"/>
        <v>0</v>
      </c>
    </row>
    <row r="130" spans="2:18">
      <c r="B130" s="1041" t="s">
        <v>160</v>
      </c>
      <c r="C130" s="1223" t="s">
        <v>37</v>
      </c>
      <c r="D130" s="1214">
        <f>D131+D135</f>
        <v>0</v>
      </c>
      <c r="E130" s="1044">
        <f t="shared" si="88"/>
        <v>0</v>
      </c>
      <c r="F130" s="1045">
        <f>F131+F135</f>
        <v>0</v>
      </c>
      <c r="G130" s="1046">
        <f>G131+G135</f>
        <v>0</v>
      </c>
      <c r="H130" s="1047">
        <f>H131+H135</f>
        <v>0</v>
      </c>
      <c r="I130" s="1048">
        <f t="shared" si="89"/>
        <v>0</v>
      </c>
      <c r="J130" s="1045">
        <f t="shared" ref="J130:Q130" si="101">J131+J135</f>
        <v>0</v>
      </c>
      <c r="K130" s="1046">
        <f t="shared" si="101"/>
        <v>0</v>
      </c>
      <c r="L130" s="1047">
        <f t="shared" si="101"/>
        <v>0</v>
      </c>
      <c r="M130" s="1049">
        <f t="shared" si="101"/>
        <v>0</v>
      </c>
      <c r="N130" s="1215">
        <f t="shared" si="91"/>
        <v>0</v>
      </c>
      <c r="O130" s="1216">
        <f t="shared" si="101"/>
        <v>0</v>
      </c>
      <c r="P130" s="1217">
        <f t="shared" si="101"/>
        <v>0</v>
      </c>
      <c r="Q130" s="1044">
        <f t="shared" si="101"/>
        <v>0</v>
      </c>
      <c r="R130" s="619"/>
    </row>
    <row r="131" spans="2:18">
      <c r="B131" s="1051" t="s">
        <v>504</v>
      </c>
      <c r="C131" s="1224" t="s">
        <v>39</v>
      </c>
      <c r="D131" s="1218"/>
      <c r="E131" s="1141">
        <f t="shared" si="88"/>
        <v>0</v>
      </c>
      <c r="F131" s="1053">
        <f>IFERROR($D131*F154/100, 0)</f>
        <v>0</v>
      </c>
      <c r="G131" s="1054">
        <f>IFERROR($D131*G154/100, 0)</f>
        <v>0</v>
      </c>
      <c r="H131" s="1055">
        <f>IFERROR($D131*H154/100, 0)</f>
        <v>0</v>
      </c>
      <c r="I131" s="1142">
        <f t="shared" si="89"/>
        <v>0</v>
      </c>
      <c r="J131" s="1053">
        <f>IFERROR($D131*J154/100, 0)</f>
        <v>0</v>
      </c>
      <c r="K131" s="1054">
        <f>IFERROR($D131*K154/100, 0)</f>
        <v>0</v>
      </c>
      <c r="L131" s="1055">
        <f>IFERROR($D131*L154/100, 0)</f>
        <v>0</v>
      </c>
      <c r="M131" s="1056">
        <f>IFERROR($D131*M154/100, 0)</f>
        <v>0</v>
      </c>
      <c r="N131" s="1219">
        <f t="shared" si="91"/>
        <v>0</v>
      </c>
      <c r="O131" s="1220">
        <f>IFERROR($D131*O154/100, 0)</f>
        <v>0</v>
      </c>
      <c r="P131" s="1221">
        <f>IFERROR($D131*P154/100, 0)</f>
        <v>0</v>
      </c>
      <c r="Q131" s="1141">
        <f>IFERROR($D131*Q154/100, 0)</f>
        <v>0</v>
      </c>
    </row>
    <row r="132" spans="2:18">
      <c r="B132" s="1066" t="s">
        <v>505</v>
      </c>
      <c r="C132" s="1081" t="s">
        <v>42</v>
      </c>
      <c r="D132" s="1218"/>
      <c r="E132" s="1141">
        <f t="shared" ref="E132:E134" si="102">SUM(F132:H132)</f>
        <v>0</v>
      </c>
      <c r="F132" s="1053">
        <f t="shared" ref="F132:H135" si="103">IFERROR($D132*F155/100, 0)</f>
        <v>0</v>
      </c>
      <c r="G132" s="1054">
        <f t="shared" si="103"/>
        <v>0</v>
      </c>
      <c r="H132" s="1055">
        <f t="shared" si="103"/>
        <v>0</v>
      </c>
      <c r="I132" s="1142">
        <f t="shared" ref="I132:I134" si="104">SUM(J132:L132)</f>
        <v>0</v>
      </c>
      <c r="J132" s="1053">
        <f t="shared" ref="J132:M135" si="105">IFERROR($D132*J155/100, 0)</f>
        <v>0</v>
      </c>
      <c r="K132" s="1054">
        <f t="shared" si="105"/>
        <v>0</v>
      </c>
      <c r="L132" s="1055">
        <f t="shared" si="105"/>
        <v>0</v>
      </c>
      <c r="M132" s="1056">
        <f t="shared" si="105"/>
        <v>0</v>
      </c>
      <c r="N132" s="1219">
        <f t="shared" ref="N132:N134" si="106">SUM(O132:P132)</f>
        <v>0</v>
      </c>
      <c r="O132" s="1220">
        <f t="shared" ref="O132:Q135" si="107">IFERROR($D132*O155/100, 0)</f>
        <v>0</v>
      </c>
      <c r="P132" s="1221">
        <f t="shared" si="107"/>
        <v>0</v>
      </c>
      <c r="Q132" s="1141">
        <f t="shared" si="107"/>
        <v>0</v>
      </c>
    </row>
    <row r="133" spans="2:18">
      <c r="B133" s="1066" t="s">
        <v>506</v>
      </c>
      <c r="C133" s="1081" t="s">
        <v>45</v>
      </c>
      <c r="D133" s="1218"/>
      <c r="E133" s="1141">
        <f t="shared" si="102"/>
        <v>0</v>
      </c>
      <c r="F133" s="1053">
        <f t="shared" si="103"/>
        <v>0</v>
      </c>
      <c r="G133" s="1054">
        <f t="shared" si="103"/>
        <v>0</v>
      </c>
      <c r="H133" s="1055">
        <f t="shared" si="103"/>
        <v>0</v>
      </c>
      <c r="I133" s="1142">
        <f t="shared" si="104"/>
        <v>0</v>
      </c>
      <c r="J133" s="1053">
        <f t="shared" si="105"/>
        <v>0</v>
      </c>
      <c r="K133" s="1054">
        <f t="shared" si="105"/>
        <v>0</v>
      </c>
      <c r="L133" s="1055">
        <f t="shared" si="105"/>
        <v>0</v>
      </c>
      <c r="M133" s="1056">
        <f t="shared" si="105"/>
        <v>0</v>
      </c>
      <c r="N133" s="1219">
        <f t="shared" si="106"/>
        <v>0</v>
      </c>
      <c r="O133" s="1220">
        <f t="shared" si="107"/>
        <v>0</v>
      </c>
      <c r="P133" s="1221">
        <f t="shared" si="107"/>
        <v>0</v>
      </c>
      <c r="Q133" s="1141">
        <f t="shared" si="107"/>
        <v>0</v>
      </c>
    </row>
    <row r="134" spans="2:18" ht="26.25">
      <c r="B134" s="1066" t="s">
        <v>507</v>
      </c>
      <c r="C134" s="1081" t="s">
        <v>47</v>
      </c>
      <c r="D134" s="1218"/>
      <c r="E134" s="1141">
        <f t="shared" si="102"/>
        <v>0</v>
      </c>
      <c r="F134" s="1053">
        <f t="shared" si="103"/>
        <v>0</v>
      </c>
      <c r="G134" s="1054">
        <f t="shared" si="103"/>
        <v>0</v>
      </c>
      <c r="H134" s="1055">
        <f t="shared" si="103"/>
        <v>0</v>
      </c>
      <c r="I134" s="1142">
        <f t="shared" si="104"/>
        <v>0</v>
      </c>
      <c r="J134" s="1053">
        <f t="shared" si="105"/>
        <v>0</v>
      </c>
      <c r="K134" s="1054">
        <f t="shared" si="105"/>
        <v>0</v>
      </c>
      <c r="L134" s="1055">
        <f t="shared" si="105"/>
        <v>0</v>
      </c>
      <c r="M134" s="1056">
        <f t="shared" si="105"/>
        <v>0</v>
      </c>
      <c r="N134" s="1219">
        <f t="shared" si="106"/>
        <v>0</v>
      </c>
      <c r="O134" s="1220">
        <f t="shared" si="107"/>
        <v>0</v>
      </c>
      <c r="P134" s="1221">
        <f t="shared" si="107"/>
        <v>0</v>
      </c>
      <c r="Q134" s="1141">
        <f t="shared" si="107"/>
        <v>0</v>
      </c>
    </row>
    <row r="135" spans="2:18" ht="26.25">
      <c r="B135" s="1051" t="s">
        <v>508</v>
      </c>
      <c r="C135" s="1144" t="s">
        <v>610</v>
      </c>
      <c r="D135" s="1218"/>
      <c r="E135" s="1141">
        <f t="shared" si="88"/>
        <v>0</v>
      </c>
      <c r="F135" s="1053">
        <f t="shared" si="103"/>
        <v>0</v>
      </c>
      <c r="G135" s="1054">
        <f t="shared" si="103"/>
        <v>0</v>
      </c>
      <c r="H135" s="1055">
        <f t="shared" si="103"/>
        <v>0</v>
      </c>
      <c r="I135" s="1142">
        <f t="shared" si="89"/>
        <v>0</v>
      </c>
      <c r="J135" s="1053">
        <f t="shared" si="105"/>
        <v>0</v>
      </c>
      <c r="K135" s="1054">
        <f t="shared" si="105"/>
        <v>0</v>
      </c>
      <c r="L135" s="1055">
        <f t="shared" si="105"/>
        <v>0</v>
      </c>
      <c r="M135" s="1056">
        <f t="shared" si="105"/>
        <v>0</v>
      </c>
      <c r="N135" s="1219">
        <f t="shared" si="91"/>
        <v>0</v>
      </c>
      <c r="O135" s="1220">
        <f t="shared" si="107"/>
        <v>0</v>
      </c>
      <c r="P135" s="1221">
        <f t="shared" si="107"/>
        <v>0</v>
      </c>
      <c r="Q135" s="1141">
        <f t="shared" si="107"/>
        <v>0</v>
      </c>
    </row>
    <row r="136" spans="2:18">
      <c r="B136" s="1041" t="s">
        <v>162</v>
      </c>
      <c r="C136" s="1083" t="s">
        <v>53</v>
      </c>
      <c r="D136" s="1225">
        <f>D137+D138</f>
        <v>0</v>
      </c>
      <c r="E136" s="1084">
        <f t="shared" si="88"/>
        <v>0</v>
      </c>
      <c r="F136" s="1085">
        <f>F137+F138</f>
        <v>0</v>
      </c>
      <c r="G136" s="1086">
        <f>G137+G138</f>
        <v>0</v>
      </c>
      <c r="H136" s="1087">
        <f>H137+H138</f>
        <v>0</v>
      </c>
      <c r="I136" s="1088">
        <f t="shared" si="89"/>
        <v>0</v>
      </c>
      <c r="J136" s="1085">
        <f t="shared" ref="J136:Q136" si="108">J137+J138</f>
        <v>0</v>
      </c>
      <c r="K136" s="1086">
        <f t="shared" si="108"/>
        <v>0</v>
      </c>
      <c r="L136" s="1087">
        <f t="shared" si="108"/>
        <v>0</v>
      </c>
      <c r="M136" s="1089">
        <f t="shared" si="108"/>
        <v>0</v>
      </c>
      <c r="N136" s="1181">
        <f t="shared" si="91"/>
        <v>0</v>
      </c>
      <c r="O136" s="1226">
        <f t="shared" si="108"/>
        <v>0</v>
      </c>
      <c r="P136" s="1227">
        <f t="shared" si="108"/>
        <v>0</v>
      </c>
      <c r="Q136" s="1084">
        <f t="shared" si="108"/>
        <v>0</v>
      </c>
      <c r="R136" s="619"/>
    </row>
    <row r="137" spans="2:18">
      <c r="B137" s="1091" t="s">
        <v>674</v>
      </c>
      <c r="C137" s="1092" t="s">
        <v>55</v>
      </c>
      <c r="D137" s="1228"/>
      <c r="E137" s="1141">
        <f t="shared" si="88"/>
        <v>0</v>
      </c>
      <c r="F137" s="1053">
        <f t="shared" ref="F137:H138" si="109">IFERROR($D137*F159/100, 0)</f>
        <v>0</v>
      </c>
      <c r="G137" s="1054">
        <f t="shared" si="109"/>
        <v>0</v>
      </c>
      <c r="H137" s="1055">
        <f t="shared" si="109"/>
        <v>0</v>
      </c>
      <c r="I137" s="1142">
        <f t="shared" si="89"/>
        <v>0</v>
      </c>
      <c r="J137" s="1053">
        <f t="shared" ref="J137:M138" si="110">IFERROR($D137*J159/100, 0)</f>
        <v>0</v>
      </c>
      <c r="K137" s="1054">
        <f t="shared" si="110"/>
        <v>0</v>
      </c>
      <c r="L137" s="1055">
        <f t="shared" si="110"/>
        <v>0</v>
      </c>
      <c r="M137" s="1056">
        <f t="shared" si="110"/>
        <v>0</v>
      </c>
      <c r="N137" s="1219">
        <f t="shared" si="91"/>
        <v>0</v>
      </c>
      <c r="O137" s="1220">
        <f t="shared" ref="O137:Q138" si="111">IFERROR($D137*O159/100, 0)</f>
        <v>0</v>
      </c>
      <c r="P137" s="1221">
        <f t="shared" si="111"/>
        <v>0</v>
      </c>
      <c r="Q137" s="1141">
        <f t="shared" si="111"/>
        <v>0</v>
      </c>
    </row>
    <row r="138" spans="2:18">
      <c r="B138" s="1091" t="s">
        <v>675</v>
      </c>
      <c r="C138" s="1101" t="s">
        <v>676</v>
      </c>
      <c r="D138" s="1228"/>
      <c r="E138" s="1141">
        <f t="shared" si="88"/>
        <v>0</v>
      </c>
      <c r="F138" s="1053">
        <f t="shared" si="109"/>
        <v>0</v>
      </c>
      <c r="G138" s="1054">
        <f t="shared" si="109"/>
        <v>0</v>
      </c>
      <c r="H138" s="1055">
        <f t="shared" si="109"/>
        <v>0</v>
      </c>
      <c r="I138" s="1142">
        <f t="shared" si="89"/>
        <v>0</v>
      </c>
      <c r="J138" s="1053">
        <f t="shared" si="110"/>
        <v>0</v>
      </c>
      <c r="K138" s="1054">
        <f t="shared" si="110"/>
        <v>0</v>
      </c>
      <c r="L138" s="1055">
        <f t="shared" si="110"/>
        <v>0</v>
      </c>
      <c r="M138" s="1056">
        <f t="shared" si="110"/>
        <v>0</v>
      </c>
      <c r="N138" s="1219">
        <f t="shared" si="91"/>
        <v>0</v>
      </c>
      <c r="O138" s="1220">
        <f t="shared" si="111"/>
        <v>0</v>
      </c>
      <c r="P138" s="1221">
        <f t="shared" si="111"/>
        <v>0</v>
      </c>
      <c r="Q138" s="1141">
        <f t="shared" si="111"/>
        <v>0</v>
      </c>
    </row>
    <row r="139" spans="2:18">
      <c r="B139" s="1106" t="s">
        <v>164</v>
      </c>
      <c r="C139" s="1107" t="s">
        <v>611</v>
      </c>
      <c r="D139" s="1225">
        <f>SUM(D140:D142)</f>
        <v>0</v>
      </c>
      <c r="E139" s="1084">
        <f t="shared" si="88"/>
        <v>0</v>
      </c>
      <c r="F139" s="1085">
        <f>F140+F141+F142</f>
        <v>0</v>
      </c>
      <c r="G139" s="1086">
        <f>G140+G141+G142</f>
        <v>0</v>
      </c>
      <c r="H139" s="1087">
        <f>H140+H141+H142</f>
        <v>0</v>
      </c>
      <c r="I139" s="1088">
        <f t="shared" si="89"/>
        <v>0</v>
      </c>
      <c r="J139" s="1085">
        <f t="shared" ref="J139:Q139" si="112">J140+J141+J142</f>
        <v>0</v>
      </c>
      <c r="K139" s="1086">
        <f t="shared" si="112"/>
        <v>0</v>
      </c>
      <c r="L139" s="1087">
        <f t="shared" si="112"/>
        <v>0</v>
      </c>
      <c r="M139" s="1089">
        <f t="shared" si="112"/>
        <v>0</v>
      </c>
      <c r="N139" s="1181">
        <f t="shared" si="91"/>
        <v>0</v>
      </c>
      <c r="O139" s="1229">
        <f t="shared" ref="O139:P139" si="113">SUM(O140:O142)</f>
        <v>0</v>
      </c>
      <c r="P139" s="1230">
        <f t="shared" si="113"/>
        <v>0</v>
      </c>
      <c r="Q139" s="1084">
        <f t="shared" si="112"/>
        <v>0</v>
      </c>
      <c r="R139" s="619"/>
    </row>
    <row r="140" spans="2:18">
      <c r="B140" s="1108" t="s">
        <v>509</v>
      </c>
      <c r="C140" s="1109" t="s">
        <v>612</v>
      </c>
      <c r="D140" s="1231"/>
      <c r="E140" s="1141">
        <f t="shared" si="88"/>
        <v>0</v>
      </c>
      <c r="F140" s="1053">
        <f t="shared" ref="F140:H142" si="114">IFERROR($D140*F161/100, 0)</f>
        <v>0</v>
      </c>
      <c r="G140" s="1054">
        <f t="shared" si="114"/>
        <v>0</v>
      </c>
      <c r="H140" s="1055">
        <f t="shared" si="114"/>
        <v>0</v>
      </c>
      <c r="I140" s="1142">
        <f t="shared" si="89"/>
        <v>0</v>
      </c>
      <c r="J140" s="1053">
        <f t="shared" ref="J140:M142" si="115">IFERROR($D140*J161/100, 0)</f>
        <v>0</v>
      </c>
      <c r="K140" s="1054">
        <f t="shared" si="115"/>
        <v>0</v>
      </c>
      <c r="L140" s="1055">
        <f t="shared" si="115"/>
        <v>0</v>
      </c>
      <c r="M140" s="1056">
        <f t="shared" si="115"/>
        <v>0</v>
      </c>
      <c r="N140" s="1219">
        <f t="shared" si="91"/>
        <v>0</v>
      </c>
      <c r="O140" s="1220">
        <f t="shared" ref="O140:Q142" si="116">IFERROR($D140*O161/100, 0)</f>
        <v>0</v>
      </c>
      <c r="P140" s="1221">
        <f t="shared" si="116"/>
        <v>0</v>
      </c>
      <c r="Q140" s="1141">
        <f t="shared" si="116"/>
        <v>0</v>
      </c>
    </row>
    <row r="141" spans="2:18">
      <c r="B141" s="1091" t="s">
        <v>510</v>
      </c>
      <c r="C141" s="1109" t="s">
        <v>612</v>
      </c>
      <c r="D141" s="1231"/>
      <c r="E141" s="1141">
        <f t="shared" si="88"/>
        <v>0</v>
      </c>
      <c r="F141" s="1053">
        <f t="shared" si="114"/>
        <v>0</v>
      </c>
      <c r="G141" s="1054">
        <f t="shared" si="114"/>
        <v>0</v>
      </c>
      <c r="H141" s="1055">
        <f t="shared" si="114"/>
        <v>0</v>
      </c>
      <c r="I141" s="1142">
        <f t="shared" si="89"/>
        <v>0</v>
      </c>
      <c r="J141" s="1053">
        <f t="shared" si="115"/>
        <v>0</v>
      </c>
      <c r="K141" s="1054">
        <f t="shared" si="115"/>
        <v>0</v>
      </c>
      <c r="L141" s="1055">
        <f t="shared" si="115"/>
        <v>0</v>
      </c>
      <c r="M141" s="1056">
        <f t="shared" si="115"/>
        <v>0</v>
      </c>
      <c r="N141" s="1219">
        <f t="shared" si="91"/>
        <v>0</v>
      </c>
      <c r="O141" s="1220">
        <f t="shared" si="116"/>
        <v>0</v>
      </c>
      <c r="P141" s="1221">
        <f t="shared" si="116"/>
        <v>0</v>
      </c>
      <c r="Q141" s="1141">
        <f t="shared" si="116"/>
        <v>0</v>
      </c>
    </row>
    <row r="142" spans="2:18">
      <c r="B142" s="1156" t="s">
        <v>511</v>
      </c>
      <c r="C142" s="1109" t="s">
        <v>612</v>
      </c>
      <c r="D142" s="1218"/>
      <c r="E142" s="1141">
        <f t="shared" si="88"/>
        <v>0</v>
      </c>
      <c r="F142" s="1053">
        <f t="shared" si="114"/>
        <v>0</v>
      </c>
      <c r="G142" s="1054">
        <f t="shared" si="114"/>
        <v>0</v>
      </c>
      <c r="H142" s="1055">
        <f t="shared" si="114"/>
        <v>0</v>
      </c>
      <c r="I142" s="1142">
        <f t="shared" si="89"/>
        <v>0</v>
      </c>
      <c r="J142" s="1053">
        <f t="shared" si="115"/>
        <v>0</v>
      </c>
      <c r="K142" s="1054">
        <f t="shared" si="115"/>
        <v>0</v>
      </c>
      <c r="L142" s="1055">
        <f t="shared" si="115"/>
        <v>0</v>
      </c>
      <c r="M142" s="1056">
        <f t="shared" si="115"/>
        <v>0</v>
      </c>
      <c r="N142" s="1219">
        <f t="shared" si="91"/>
        <v>0</v>
      </c>
      <c r="O142" s="1220">
        <f t="shared" si="116"/>
        <v>0</v>
      </c>
      <c r="P142" s="1221">
        <f t="shared" si="116"/>
        <v>0</v>
      </c>
      <c r="Q142" s="1141">
        <f t="shared" si="116"/>
        <v>0</v>
      </c>
    </row>
    <row r="143" spans="2:18" ht="74.25" customHeight="1">
      <c r="B143" s="1018" t="s">
        <v>198</v>
      </c>
      <c r="C143" s="1025" t="s">
        <v>677</v>
      </c>
      <c r="D143" s="1232" t="s">
        <v>246</v>
      </c>
      <c r="E143" s="1021" t="s">
        <v>247</v>
      </c>
      <c r="F143" s="1022" t="s">
        <v>248</v>
      </c>
      <c r="G143" s="1023" t="s">
        <v>249</v>
      </c>
      <c r="H143" s="1024" t="s">
        <v>250</v>
      </c>
      <c r="I143" s="1025" t="s">
        <v>251</v>
      </c>
      <c r="J143" s="1022" t="s">
        <v>252</v>
      </c>
      <c r="K143" s="1023" t="s">
        <v>253</v>
      </c>
      <c r="L143" s="1026" t="s">
        <v>254</v>
      </c>
      <c r="M143" s="1027" t="s">
        <v>255</v>
      </c>
      <c r="N143" s="1028" t="s">
        <v>256</v>
      </c>
      <c r="O143" s="1029" t="s">
        <v>257</v>
      </c>
      <c r="P143" s="1029" t="s">
        <v>258</v>
      </c>
      <c r="Q143" s="1030" t="s">
        <v>259</v>
      </c>
    </row>
    <row r="144" spans="2:18">
      <c r="B144" s="1233" t="s">
        <v>200</v>
      </c>
      <c r="C144" s="1234" t="s">
        <v>678</v>
      </c>
      <c r="D144" s="1060">
        <f t="shared" ref="D144:D164" si="117">E144+I144+M144+N144+Q144</f>
        <v>0</v>
      </c>
      <c r="E144" s="1235">
        <f t="shared" ref="E144:E164" si="118">SUM(F144:H144)</f>
        <v>0</v>
      </c>
      <c r="F144" s="1168"/>
      <c r="G144" s="1169"/>
      <c r="H144" s="1170"/>
      <c r="I144" s="1167">
        <f t="shared" ref="I144:I164" si="119">SUM(J144:L144)</f>
        <v>0</v>
      </c>
      <c r="J144" s="1168"/>
      <c r="K144" s="1169"/>
      <c r="L144" s="1170"/>
      <c r="M144" s="1171"/>
      <c r="N144" s="1172">
        <f>SUM(O144:P144)</f>
        <v>0</v>
      </c>
      <c r="O144" s="1169"/>
      <c r="P144" s="1170"/>
      <c r="Q144" s="1173"/>
      <c r="R144" s="33"/>
    </row>
    <row r="145" spans="2:17">
      <c r="B145" s="1184" t="s">
        <v>202</v>
      </c>
      <c r="C145" s="1185" t="s">
        <v>679</v>
      </c>
      <c r="D145" s="1060">
        <f t="shared" si="117"/>
        <v>0</v>
      </c>
      <c r="E145" s="1236">
        <f t="shared" si="118"/>
        <v>0</v>
      </c>
      <c r="F145" s="1177"/>
      <c r="G145" s="1178"/>
      <c r="H145" s="1179"/>
      <c r="I145" s="1176">
        <f t="shared" si="119"/>
        <v>0</v>
      </c>
      <c r="J145" s="1177"/>
      <c r="K145" s="1178"/>
      <c r="L145" s="1179"/>
      <c r="M145" s="1180"/>
      <c r="N145" s="1181">
        <f t="shared" ref="N145:N163" si="120">SUM(O145:P145)</f>
        <v>0</v>
      </c>
      <c r="O145" s="1178"/>
      <c r="P145" s="1179"/>
      <c r="Q145" s="1182"/>
    </row>
    <row r="146" spans="2:17">
      <c r="B146" s="1184" t="s">
        <v>210</v>
      </c>
      <c r="C146" s="1185" t="s">
        <v>680</v>
      </c>
      <c r="D146" s="1060">
        <f t="shared" si="117"/>
        <v>0</v>
      </c>
      <c r="E146" s="1236">
        <f t="shared" si="118"/>
        <v>0</v>
      </c>
      <c r="F146" s="1177"/>
      <c r="G146" s="1178"/>
      <c r="H146" s="1179"/>
      <c r="I146" s="1176">
        <f t="shared" si="119"/>
        <v>0</v>
      </c>
      <c r="J146" s="1177"/>
      <c r="K146" s="1178"/>
      <c r="L146" s="1179"/>
      <c r="M146" s="1180"/>
      <c r="N146" s="1181">
        <f t="shared" si="120"/>
        <v>0</v>
      </c>
      <c r="O146" s="1178"/>
      <c r="P146" s="1179"/>
      <c r="Q146" s="1182"/>
    </row>
    <row r="147" spans="2:17">
      <c r="B147" s="1186" t="s">
        <v>681</v>
      </c>
      <c r="C147" s="1185" t="s">
        <v>1046</v>
      </c>
      <c r="D147" s="1060">
        <f t="shared" si="117"/>
        <v>0</v>
      </c>
      <c r="E147" s="1236">
        <f t="shared" si="118"/>
        <v>0</v>
      </c>
      <c r="F147" s="1177"/>
      <c r="G147" s="1178"/>
      <c r="H147" s="1179"/>
      <c r="I147" s="1176">
        <f t="shared" si="119"/>
        <v>0</v>
      </c>
      <c r="J147" s="1177"/>
      <c r="K147" s="1178"/>
      <c r="L147" s="1179"/>
      <c r="M147" s="1180"/>
      <c r="N147" s="1181">
        <f t="shared" si="120"/>
        <v>0</v>
      </c>
      <c r="O147" s="1178"/>
      <c r="P147" s="1179"/>
      <c r="Q147" s="1182"/>
    </row>
    <row r="148" spans="2:17">
      <c r="B148" s="1184" t="s">
        <v>683</v>
      </c>
      <c r="C148" s="1185" t="s">
        <v>684</v>
      </c>
      <c r="D148" s="1060">
        <f t="shared" si="117"/>
        <v>0</v>
      </c>
      <c r="E148" s="1236">
        <f t="shared" si="118"/>
        <v>0</v>
      </c>
      <c r="F148" s="1177"/>
      <c r="G148" s="1178"/>
      <c r="H148" s="1179"/>
      <c r="I148" s="1176">
        <f t="shared" si="119"/>
        <v>0</v>
      </c>
      <c r="J148" s="1177"/>
      <c r="K148" s="1178"/>
      <c r="L148" s="1179"/>
      <c r="M148" s="1180"/>
      <c r="N148" s="1181">
        <f t="shared" si="120"/>
        <v>0</v>
      </c>
      <c r="O148" s="1178"/>
      <c r="P148" s="1179"/>
      <c r="Q148" s="1182"/>
    </row>
    <row r="149" spans="2:17">
      <c r="B149" s="1184" t="s">
        <v>685</v>
      </c>
      <c r="C149" s="1185" t="s">
        <v>1047</v>
      </c>
      <c r="D149" s="1060">
        <f t="shared" si="117"/>
        <v>0</v>
      </c>
      <c r="E149" s="1236">
        <f t="shared" si="118"/>
        <v>0</v>
      </c>
      <c r="F149" s="1177"/>
      <c r="G149" s="1178"/>
      <c r="H149" s="1179"/>
      <c r="I149" s="1176">
        <f t="shared" si="119"/>
        <v>0</v>
      </c>
      <c r="J149" s="1177"/>
      <c r="K149" s="1178"/>
      <c r="L149" s="1179"/>
      <c r="M149" s="1180"/>
      <c r="N149" s="1181">
        <f t="shared" si="120"/>
        <v>0</v>
      </c>
      <c r="O149" s="1178"/>
      <c r="P149" s="1179"/>
      <c r="Q149" s="1182"/>
    </row>
    <row r="150" spans="2:17">
      <c r="B150" s="1184" t="s">
        <v>687</v>
      </c>
      <c r="C150" s="1237" t="s">
        <v>1048</v>
      </c>
      <c r="D150" s="1060">
        <f t="shared" si="117"/>
        <v>0</v>
      </c>
      <c r="E150" s="1236">
        <f t="shared" si="118"/>
        <v>0</v>
      </c>
      <c r="F150" s="1177"/>
      <c r="G150" s="1178"/>
      <c r="H150" s="1179"/>
      <c r="I150" s="1176">
        <f t="shared" si="119"/>
        <v>0</v>
      </c>
      <c r="J150" s="1177"/>
      <c r="K150" s="1178"/>
      <c r="L150" s="1179"/>
      <c r="M150" s="1180"/>
      <c r="N150" s="1181">
        <f t="shared" si="120"/>
        <v>0</v>
      </c>
      <c r="O150" s="1178"/>
      <c r="P150" s="1179"/>
      <c r="Q150" s="1182"/>
    </row>
    <row r="151" spans="2:17">
      <c r="B151" s="1184" t="s">
        <v>689</v>
      </c>
      <c r="C151" s="1237" t="s">
        <v>1049</v>
      </c>
      <c r="D151" s="1060">
        <f t="shared" si="117"/>
        <v>0</v>
      </c>
      <c r="E151" s="1236">
        <f t="shared" si="118"/>
        <v>0</v>
      </c>
      <c r="F151" s="1177"/>
      <c r="G151" s="1178"/>
      <c r="H151" s="1179"/>
      <c r="I151" s="1176">
        <f t="shared" si="119"/>
        <v>0</v>
      </c>
      <c r="J151" s="1177"/>
      <c r="K151" s="1178"/>
      <c r="L151" s="1179"/>
      <c r="M151" s="1180"/>
      <c r="N151" s="1181">
        <f t="shared" si="120"/>
        <v>0</v>
      </c>
      <c r="O151" s="1178"/>
      <c r="P151" s="1179"/>
      <c r="Q151" s="1182"/>
    </row>
    <row r="152" spans="2:17">
      <c r="B152" s="1186" t="s">
        <v>691</v>
      </c>
      <c r="C152" s="1185" t="s">
        <v>1050</v>
      </c>
      <c r="D152" s="1060">
        <f t="shared" si="117"/>
        <v>0</v>
      </c>
      <c r="E152" s="1236">
        <f t="shared" si="118"/>
        <v>0</v>
      </c>
      <c r="F152" s="1177"/>
      <c r="G152" s="1178"/>
      <c r="H152" s="1179"/>
      <c r="I152" s="1176">
        <f t="shared" si="119"/>
        <v>0</v>
      </c>
      <c r="J152" s="1177"/>
      <c r="K152" s="1178"/>
      <c r="L152" s="1179"/>
      <c r="M152" s="1180"/>
      <c r="N152" s="1181">
        <f t="shared" si="120"/>
        <v>0</v>
      </c>
      <c r="O152" s="1178"/>
      <c r="P152" s="1179"/>
      <c r="Q152" s="1182"/>
    </row>
    <row r="153" spans="2:17">
      <c r="B153" s="1186" t="s">
        <v>693</v>
      </c>
      <c r="C153" s="1185" t="s">
        <v>694</v>
      </c>
      <c r="D153" s="1060">
        <f t="shared" si="117"/>
        <v>0</v>
      </c>
      <c r="E153" s="1236">
        <f t="shared" si="118"/>
        <v>0</v>
      </c>
      <c r="F153" s="1177"/>
      <c r="G153" s="1178"/>
      <c r="H153" s="1179"/>
      <c r="I153" s="1176">
        <f t="shared" si="119"/>
        <v>0</v>
      </c>
      <c r="J153" s="1177"/>
      <c r="K153" s="1178"/>
      <c r="L153" s="1179"/>
      <c r="M153" s="1180"/>
      <c r="N153" s="1181">
        <f t="shared" si="120"/>
        <v>0</v>
      </c>
      <c r="O153" s="1178"/>
      <c r="P153" s="1179"/>
      <c r="Q153" s="1182"/>
    </row>
    <row r="154" spans="2:17">
      <c r="B154" s="1186" t="s">
        <v>695</v>
      </c>
      <c r="C154" s="1185" t="s">
        <v>696</v>
      </c>
      <c r="D154" s="1060">
        <f t="shared" si="117"/>
        <v>0</v>
      </c>
      <c r="E154" s="1236">
        <f t="shared" si="118"/>
        <v>0</v>
      </c>
      <c r="F154" s="1177"/>
      <c r="G154" s="1178"/>
      <c r="H154" s="1179"/>
      <c r="I154" s="1176">
        <f t="shared" si="119"/>
        <v>0</v>
      </c>
      <c r="J154" s="1177"/>
      <c r="K154" s="1178"/>
      <c r="L154" s="1179"/>
      <c r="M154" s="1180"/>
      <c r="N154" s="1181">
        <f t="shared" si="120"/>
        <v>0</v>
      </c>
      <c r="O154" s="1178"/>
      <c r="P154" s="1179"/>
      <c r="Q154" s="1182"/>
    </row>
    <row r="155" spans="2:17">
      <c r="B155" s="1186" t="s">
        <v>697</v>
      </c>
      <c r="C155" s="1185" t="s">
        <v>698</v>
      </c>
      <c r="D155" s="1060">
        <f t="shared" si="117"/>
        <v>0</v>
      </c>
      <c r="E155" s="1236">
        <f t="shared" si="118"/>
        <v>0</v>
      </c>
      <c r="F155" s="1177"/>
      <c r="G155" s="1178"/>
      <c r="H155" s="1179"/>
      <c r="I155" s="1176">
        <f t="shared" si="119"/>
        <v>0</v>
      </c>
      <c r="J155" s="1177"/>
      <c r="K155" s="1178"/>
      <c r="L155" s="1179"/>
      <c r="M155" s="1180"/>
      <c r="N155" s="1181">
        <f t="shared" si="120"/>
        <v>0</v>
      </c>
      <c r="O155" s="1178"/>
      <c r="P155" s="1179"/>
      <c r="Q155" s="1182"/>
    </row>
    <row r="156" spans="2:17">
      <c r="B156" s="1184" t="s">
        <v>699</v>
      </c>
      <c r="C156" s="1185" t="s">
        <v>1051</v>
      </c>
      <c r="D156" s="1060">
        <f t="shared" si="117"/>
        <v>0</v>
      </c>
      <c r="E156" s="1236">
        <f t="shared" si="118"/>
        <v>0</v>
      </c>
      <c r="F156" s="1177"/>
      <c r="G156" s="1178"/>
      <c r="H156" s="1179"/>
      <c r="I156" s="1176">
        <f t="shared" si="119"/>
        <v>0</v>
      </c>
      <c r="J156" s="1177"/>
      <c r="K156" s="1178"/>
      <c r="L156" s="1179"/>
      <c r="M156" s="1180"/>
      <c r="N156" s="1181">
        <f t="shared" si="120"/>
        <v>0</v>
      </c>
      <c r="O156" s="1178"/>
      <c r="P156" s="1179"/>
      <c r="Q156" s="1182"/>
    </row>
    <row r="157" spans="2:17">
      <c r="B157" s="1186" t="s">
        <v>701</v>
      </c>
      <c r="C157" s="1185" t="s">
        <v>1052</v>
      </c>
      <c r="D157" s="1060">
        <f t="shared" si="117"/>
        <v>0</v>
      </c>
      <c r="E157" s="1236">
        <f t="shared" si="118"/>
        <v>0</v>
      </c>
      <c r="F157" s="1177"/>
      <c r="G157" s="1178"/>
      <c r="H157" s="1179"/>
      <c r="I157" s="1176">
        <f t="shared" si="119"/>
        <v>0</v>
      </c>
      <c r="J157" s="1177"/>
      <c r="K157" s="1178"/>
      <c r="L157" s="1179"/>
      <c r="M157" s="1180"/>
      <c r="N157" s="1181">
        <f t="shared" si="120"/>
        <v>0</v>
      </c>
      <c r="O157" s="1178"/>
      <c r="P157" s="1179"/>
      <c r="Q157" s="1182"/>
    </row>
    <row r="158" spans="2:17">
      <c r="B158" s="1186" t="s">
        <v>703</v>
      </c>
      <c r="C158" s="1185" t="s">
        <v>1053</v>
      </c>
      <c r="D158" s="1060">
        <f t="shared" si="117"/>
        <v>0</v>
      </c>
      <c r="E158" s="1236">
        <f t="shared" si="118"/>
        <v>0</v>
      </c>
      <c r="F158" s="1177"/>
      <c r="G158" s="1178"/>
      <c r="H158" s="1179"/>
      <c r="I158" s="1176">
        <f t="shared" si="119"/>
        <v>0</v>
      </c>
      <c r="J158" s="1177"/>
      <c r="K158" s="1178"/>
      <c r="L158" s="1179"/>
      <c r="M158" s="1180"/>
      <c r="N158" s="1181">
        <f t="shared" si="120"/>
        <v>0</v>
      </c>
      <c r="O158" s="1178"/>
      <c r="P158" s="1179"/>
      <c r="Q158" s="1182"/>
    </row>
    <row r="159" spans="2:17">
      <c r="B159" s="1187" t="s">
        <v>705</v>
      </c>
      <c r="C159" s="1185" t="s">
        <v>706</v>
      </c>
      <c r="D159" s="1060">
        <f t="shared" si="117"/>
        <v>0</v>
      </c>
      <c r="E159" s="1236">
        <f t="shared" si="118"/>
        <v>0</v>
      </c>
      <c r="F159" s="1177"/>
      <c r="G159" s="1178"/>
      <c r="H159" s="1179"/>
      <c r="I159" s="1176">
        <f t="shared" si="119"/>
        <v>0</v>
      </c>
      <c r="J159" s="1177"/>
      <c r="K159" s="1178"/>
      <c r="L159" s="1179"/>
      <c r="M159" s="1180"/>
      <c r="N159" s="1181">
        <f t="shared" si="120"/>
        <v>0</v>
      </c>
      <c r="O159" s="1178"/>
      <c r="P159" s="1179"/>
      <c r="Q159" s="1182"/>
    </row>
    <row r="160" spans="2:17">
      <c r="B160" s="1187" t="s">
        <v>707</v>
      </c>
      <c r="C160" s="1185" t="s">
        <v>708</v>
      </c>
      <c r="D160" s="1060">
        <f t="shared" si="117"/>
        <v>0</v>
      </c>
      <c r="E160" s="1236">
        <f t="shared" si="118"/>
        <v>0</v>
      </c>
      <c r="F160" s="1177"/>
      <c r="G160" s="1178"/>
      <c r="H160" s="1179"/>
      <c r="I160" s="1176">
        <f t="shared" si="119"/>
        <v>0</v>
      </c>
      <c r="J160" s="1177"/>
      <c r="K160" s="1178"/>
      <c r="L160" s="1179"/>
      <c r="M160" s="1180"/>
      <c r="N160" s="1181">
        <f t="shared" si="120"/>
        <v>0</v>
      </c>
      <c r="O160" s="1178"/>
      <c r="P160" s="1179"/>
      <c r="Q160" s="1182"/>
    </row>
    <row r="161" spans="2:17">
      <c r="B161" s="1238" t="s">
        <v>709</v>
      </c>
      <c r="C161" s="1175" t="s">
        <v>710</v>
      </c>
      <c r="D161" s="1043">
        <f t="shared" si="117"/>
        <v>0</v>
      </c>
      <c r="E161" s="1176">
        <f t="shared" si="118"/>
        <v>0</v>
      </c>
      <c r="F161" s="1177"/>
      <c r="G161" s="1178"/>
      <c r="H161" s="1179"/>
      <c r="I161" s="1176">
        <f t="shared" si="119"/>
        <v>0</v>
      </c>
      <c r="J161" s="1177"/>
      <c r="K161" s="1178"/>
      <c r="L161" s="1179"/>
      <c r="M161" s="1180"/>
      <c r="N161" s="1181">
        <f t="shared" si="120"/>
        <v>0</v>
      </c>
      <c r="O161" s="1178"/>
      <c r="P161" s="1179"/>
      <c r="Q161" s="1182"/>
    </row>
    <row r="162" spans="2:17">
      <c r="B162" s="1239" t="s">
        <v>711</v>
      </c>
      <c r="C162" s="1240" t="s">
        <v>712</v>
      </c>
      <c r="D162" s="1043">
        <f t="shared" si="117"/>
        <v>0</v>
      </c>
      <c r="E162" s="1191">
        <f t="shared" si="118"/>
        <v>0</v>
      </c>
      <c r="F162" s="1192"/>
      <c r="G162" s="1193"/>
      <c r="H162" s="1194"/>
      <c r="I162" s="1191">
        <f t="shared" si="119"/>
        <v>0</v>
      </c>
      <c r="J162" s="1192"/>
      <c r="K162" s="1193"/>
      <c r="L162" s="1194"/>
      <c r="M162" s="1195"/>
      <c r="N162" s="1196">
        <f t="shared" si="120"/>
        <v>0</v>
      </c>
      <c r="O162" s="1193"/>
      <c r="P162" s="1194"/>
      <c r="Q162" s="1197"/>
    </row>
    <row r="163" spans="2:17">
      <c r="B163" s="1241" t="s">
        <v>713</v>
      </c>
      <c r="C163" s="1242" t="s">
        <v>714</v>
      </c>
      <c r="D163" s="1243">
        <f t="shared" si="117"/>
        <v>0</v>
      </c>
      <c r="E163" s="1244">
        <f t="shared" si="118"/>
        <v>0</v>
      </c>
      <c r="F163" s="1245"/>
      <c r="G163" s="1246"/>
      <c r="H163" s="1247"/>
      <c r="I163" s="1244">
        <f t="shared" si="119"/>
        <v>0</v>
      </c>
      <c r="J163" s="1245"/>
      <c r="K163" s="1246"/>
      <c r="L163" s="1247"/>
      <c r="M163" s="1248"/>
      <c r="N163" s="1249">
        <f t="shared" si="120"/>
        <v>0</v>
      </c>
      <c r="O163" s="1246"/>
      <c r="P163" s="1247"/>
      <c r="Q163" s="1250"/>
    </row>
    <row r="164" spans="2:17" ht="25.5">
      <c r="B164" s="1251" t="s">
        <v>212</v>
      </c>
      <c r="C164" s="1025" t="s">
        <v>715</v>
      </c>
      <c r="D164" s="1252">
        <f t="shared" si="117"/>
        <v>0</v>
      </c>
      <c r="E164" s="1253">
        <f t="shared" si="118"/>
        <v>0</v>
      </c>
      <c r="F164" s="1254">
        <f>IFERROR(F116/$D$116*100, 0)</f>
        <v>0</v>
      </c>
      <c r="G164" s="1255">
        <f>IFERROR(G116/$D$116*100, 0)</f>
        <v>0</v>
      </c>
      <c r="H164" s="1256">
        <f>IFERROR(H116/$D$116*100, 0)</f>
        <v>0</v>
      </c>
      <c r="I164" s="1257">
        <f t="shared" si="119"/>
        <v>0</v>
      </c>
      <c r="J164" s="1254">
        <f t="shared" ref="J164:Q164" si="121">IFERROR(J116/$D$116*100, 0)</f>
        <v>0</v>
      </c>
      <c r="K164" s="1255">
        <f t="shared" si="121"/>
        <v>0</v>
      </c>
      <c r="L164" s="1256">
        <f t="shared" si="121"/>
        <v>0</v>
      </c>
      <c r="M164" s="1257">
        <f t="shared" si="121"/>
        <v>0</v>
      </c>
      <c r="N164" s="1257">
        <f>SUM(O164:P164)</f>
        <v>0</v>
      </c>
      <c r="O164" s="1255">
        <f t="shared" si="121"/>
        <v>0</v>
      </c>
      <c r="P164" s="1256">
        <f t="shared" si="121"/>
        <v>0</v>
      </c>
      <c r="Q164" s="1257">
        <f t="shared" si="121"/>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G201"/>
  <sheetViews>
    <sheetView workbookViewId="0"/>
  </sheetViews>
  <sheetFormatPr defaultColWidth="9.140625" defaultRowHeight="15"/>
  <cols>
    <col min="1" max="1" width="9.140625" style="514"/>
    <col min="2" max="2" width="8.7109375" style="514" customWidth="1"/>
    <col min="3" max="3" width="78.28515625" style="514" customWidth="1"/>
    <col min="4" max="4" width="16.42578125" style="514" customWidth="1"/>
    <col min="5" max="5" width="21.140625" style="514" customWidth="1"/>
    <col min="6" max="6" width="19" style="1258" customWidth="1"/>
    <col min="7" max="7" width="43" style="1258" customWidth="1"/>
    <col min="8" max="16384" width="9.140625" style="514"/>
  </cols>
  <sheetData>
    <row r="1" spans="1:7">
      <c r="A1" s="807" t="s">
        <v>0</v>
      </c>
      <c r="B1" s="520"/>
      <c r="C1" s="520"/>
      <c r="D1" s="520"/>
      <c r="E1" s="520"/>
      <c r="F1" s="1259"/>
    </row>
    <row r="2" spans="1:7">
      <c r="A2" s="807" t="s">
        <v>1</v>
      </c>
      <c r="B2" s="520"/>
      <c r="C2" s="520"/>
      <c r="D2" s="520"/>
      <c r="E2" s="520"/>
      <c r="F2" s="1259"/>
    </row>
    <row r="3" spans="1:7">
      <c r="A3" s="520"/>
      <c r="B3" s="520"/>
      <c r="C3" s="520"/>
      <c r="D3" s="520"/>
      <c r="E3" s="520"/>
      <c r="F3" s="1259"/>
    </row>
    <row r="4" spans="1:7">
      <c r="A4" s="520"/>
      <c r="B4" s="520"/>
      <c r="C4" s="520"/>
      <c r="D4" s="520"/>
      <c r="E4" s="520"/>
      <c r="F4" s="1259"/>
    </row>
    <row r="5" spans="1:7">
      <c r="A5" s="740" t="s">
        <v>1054</v>
      </c>
      <c r="B5" s="520"/>
      <c r="C5" s="520"/>
      <c r="D5" s="520"/>
      <c r="E5" s="520"/>
      <c r="F5" s="1259"/>
    </row>
    <row r="6" spans="1:7">
      <c r="A6" s="520"/>
      <c r="B6" s="520"/>
      <c r="C6" s="520"/>
      <c r="D6" s="520"/>
      <c r="E6" s="520"/>
      <c r="F6" s="1259"/>
    </row>
    <row r="8" spans="1:7">
      <c r="B8" s="1475" t="s">
        <v>1055</v>
      </c>
      <c r="C8" s="1475"/>
      <c r="D8" s="1475"/>
      <c r="E8" s="1475"/>
    </row>
    <row r="9" spans="1:7">
      <c r="B9" s="1260" t="s">
        <v>4</v>
      </c>
      <c r="C9" s="789" t="s">
        <v>1056</v>
      </c>
      <c r="D9" s="1261" t="s">
        <v>719</v>
      </c>
      <c r="E9" s="1262" t="s">
        <v>66</v>
      </c>
      <c r="G9" s="1263"/>
    </row>
    <row r="10" spans="1:7">
      <c r="B10" s="788"/>
      <c r="C10" s="789" t="s">
        <v>1057</v>
      </c>
      <c r="D10" s="789"/>
      <c r="E10" s="1264"/>
      <c r="F10" s="1265"/>
      <c r="G10" s="1263"/>
    </row>
    <row r="11" spans="1:7" ht="15.75">
      <c r="B11" s="934" t="s">
        <v>71</v>
      </c>
      <c r="C11" s="868" t="s">
        <v>1058</v>
      </c>
      <c r="D11" s="868" t="s">
        <v>1059</v>
      </c>
      <c r="E11" s="1266">
        <v>96.4</v>
      </c>
      <c r="F11" s="1267"/>
      <c r="G11" s="1263"/>
    </row>
    <row r="12" spans="1:7" ht="15.75">
      <c r="B12" s="1268" t="s">
        <v>77</v>
      </c>
      <c r="C12" s="888" t="s">
        <v>1060</v>
      </c>
      <c r="D12" s="859" t="s">
        <v>1059</v>
      </c>
      <c r="E12" s="1269">
        <v>96.4</v>
      </c>
      <c r="F12" s="1267"/>
      <c r="G12" s="1263"/>
    </row>
    <row r="13" spans="1:7" ht="15.75">
      <c r="B13" s="1268" t="s">
        <v>105</v>
      </c>
      <c r="C13" s="888" t="s">
        <v>1061</v>
      </c>
      <c r="D13" s="888" t="s">
        <v>1059</v>
      </c>
      <c r="E13" s="1269">
        <v>36.4</v>
      </c>
      <c r="F13" s="1267"/>
      <c r="G13" s="1263"/>
    </row>
    <row r="14" spans="1:7" ht="15.75">
      <c r="B14" s="1268" t="s">
        <v>265</v>
      </c>
      <c r="C14" s="888" t="s">
        <v>1062</v>
      </c>
      <c r="D14" s="888" t="s">
        <v>1059</v>
      </c>
      <c r="E14" s="1269">
        <v>36.4</v>
      </c>
      <c r="F14" s="1270"/>
      <c r="G14" s="1263"/>
    </row>
    <row r="15" spans="1:7" ht="15.75">
      <c r="B15" s="1268" t="s">
        <v>267</v>
      </c>
      <c r="C15" s="888" t="s">
        <v>1063</v>
      </c>
      <c r="D15" s="888" t="s">
        <v>1059</v>
      </c>
      <c r="E15" s="1269"/>
      <c r="F15" s="1270"/>
      <c r="G15" s="1263"/>
    </row>
    <row r="16" spans="1:7" ht="15.75">
      <c r="B16" s="1268" t="s">
        <v>275</v>
      </c>
      <c r="C16" s="888" t="s">
        <v>1064</v>
      </c>
      <c r="D16" s="888" t="s">
        <v>1059</v>
      </c>
      <c r="E16" s="1269"/>
      <c r="F16" s="1270"/>
      <c r="G16" s="1263"/>
    </row>
    <row r="17" spans="2:7">
      <c r="B17" s="935" t="s">
        <v>277</v>
      </c>
      <c r="C17" s="872" t="s">
        <v>1065</v>
      </c>
      <c r="D17" s="872" t="s">
        <v>1066</v>
      </c>
      <c r="E17" s="1014">
        <v>255.2</v>
      </c>
      <c r="F17" s="1270"/>
      <c r="G17" s="1263"/>
    </row>
    <row r="18" spans="2:7">
      <c r="B18" s="935" t="s">
        <v>613</v>
      </c>
      <c r="C18" s="872" t="s">
        <v>1067</v>
      </c>
      <c r="D18" s="872" t="s">
        <v>1068</v>
      </c>
      <c r="E18" s="1014">
        <v>102</v>
      </c>
      <c r="F18" s="1270"/>
      <c r="G18" s="1263"/>
    </row>
    <row r="19" spans="2:7">
      <c r="B19" s="935" t="s">
        <v>614</v>
      </c>
      <c r="C19" s="872" t="s">
        <v>1069</v>
      </c>
      <c r="D19" s="872" t="s">
        <v>1068</v>
      </c>
      <c r="E19" s="1014">
        <v>58.1</v>
      </c>
      <c r="F19" s="1270"/>
      <c r="G19" s="1263"/>
    </row>
    <row r="20" spans="2:7">
      <c r="B20" s="935" t="s">
        <v>1070</v>
      </c>
      <c r="C20" s="872" t="s">
        <v>1071</v>
      </c>
      <c r="D20" s="939" t="s">
        <v>1068</v>
      </c>
      <c r="E20" s="1014">
        <v>4.51</v>
      </c>
      <c r="F20" s="1270"/>
      <c r="G20" s="1263"/>
    </row>
    <row r="21" spans="2:7" ht="15.75">
      <c r="B21" s="1268" t="s">
        <v>279</v>
      </c>
      <c r="C21" s="888" t="s">
        <v>1072</v>
      </c>
      <c r="D21" s="888" t="s">
        <v>1059</v>
      </c>
      <c r="E21" s="1269"/>
      <c r="F21" s="1270"/>
      <c r="G21" s="1263"/>
    </row>
    <row r="22" spans="2:7">
      <c r="B22" s="935" t="s">
        <v>1073</v>
      </c>
      <c r="C22" s="872" t="s">
        <v>1065</v>
      </c>
      <c r="D22" s="872" t="s">
        <v>1066</v>
      </c>
      <c r="E22" s="1014"/>
      <c r="F22" s="1270"/>
      <c r="G22" s="1263"/>
    </row>
    <row r="23" spans="2:7">
      <c r="B23" s="935" t="s">
        <v>1074</v>
      </c>
      <c r="C23" s="872" t="s">
        <v>1067</v>
      </c>
      <c r="D23" s="872" t="s">
        <v>1068</v>
      </c>
      <c r="E23" s="1014"/>
      <c r="F23" s="1270"/>
      <c r="G23" s="1263"/>
    </row>
    <row r="24" spans="2:7">
      <c r="B24" s="935" t="s">
        <v>1075</v>
      </c>
      <c r="C24" s="872" t="s">
        <v>1076</v>
      </c>
      <c r="D24" s="872" t="s">
        <v>1068</v>
      </c>
      <c r="E24" s="1014"/>
      <c r="F24" s="1270"/>
      <c r="G24" s="1263"/>
    </row>
    <row r="25" spans="2:7">
      <c r="B25" s="1268" t="s">
        <v>1077</v>
      </c>
      <c r="C25" s="888" t="s">
        <v>1078</v>
      </c>
      <c r="D25" s="888" t="s">
        <v>1079</v>
      </c>
      <c r="E25" s="1269"/>
      <c r="F25" s="1270"/>
      <c r="G25" s="1263"/>
    </row>
    <row r="26" spans="2:7">
      <c r="B26" s="935" t="s">
        <v>1080</v>
      </c>
      <c r="C26" s="872" t="s">
        <v>1081</v>
      </c>
      <c r="D26" s="872" t="s">
        <v>1079</v>
      </c>
      <c r="E26" s="1014"/>
      <c r="F26" s="1270"/>
      <c r="G26" s="1263"/>
    </row>
    <row r="27" spans="2:7">
      <c r="B27" s="935" t="s">
        <v>1082</v>
      </c>
      <c r="C27" s="872" t="s">
        <v>1083</v>
      </c>
      <c r="D27" s="872" t="s">
        <v>1079</v>
      </c>
      <c r="E27" s="1014"/>
      <c r="F27" s="1270"/>
      <c r="G27" s="1263"/>
    </row>
    <row r="28" spans="2:7">
      <c r="B28" s="935" t="s">
        <v>1084</v>
      </c>
      <c r="C28" s="872" t="s">
        <v>1085</v>
      </c>
      <c r="D28" s="872" t="s">
        <v>1079</v>
      </c>
      <c r="E28" s="1014"/>
      <c r="F28" s="1270"/>
      <c r="G28" s="1263"/>
    </row>
    <row r="29" spans="2:7">
      <c r="B29" s="935" t="s">
        <v>1086</v>
      </c>
      <c r="C29" s="872" t="s">
        <v>1087</v>
      </c>
      <c r="D29" s="872" t="s">
        <v>1079</v>
      </c>
      <c r="E29" s="1014"/>
      <c r="F29" s="1270"/>
      <c r="G29" s="1263"/>
    </row>
    <row r="30" spans="2:7">
      <c r="B30" s="1015" t="s">
        <v>1088</v>
      </c>
      <c r="C30" s="999" t="s">
        <v>1089</v>
      </c>
      <c r="D30" s="999" t="s">
        <v>1079</v>
      </c>
      <c r="E30" s="1271"/>
      <c r="F30" s="1270"/>
      <c r="G30" s="1263"/>
    </row>
    <row r="31" spans="2:7">
      <c r="B31" s="788"/>
      <c r="C31" s="789" t="s">
        <v>1090</v>
      </c>
      <c r="D31" s="789"/>
      <c r="E31" s="1264"/>
      <c r="F31" s="1265"/>
      <c r="G31" s="1272"/>
    </row>
    <row r="32" spans="2:7">
      <c r="B32" s="1273" t="s">
        <v>112</v>
      </c>
      <c r="C32" s="1274" t="s">
        <v>1091</v>
      </c>
      <c r="D32" s="1275" t="s">
        <v>997</v>
      </c>
      <c r="E32" s="994">
        <v>1</v>
      </c>
      <c r="F32" s="1276"/>
      <c r="G32" s="1277"/>
    </row>
    <row r="33" spans="2:7">
      <c r="B33" s="935" t="s">
        <v>121</v>
      </c>
      <c r="C33" s="1278" t="s">
        <v>1092</v>
      </c>
      <c r="D33" s="1275" t="s">
        <v>997</v>
      </c>
      <c r="E33" s="994">
        <v>1</v>
      </c>
      <c r="F33" s="1279"/>
      <c r="G33" s="1280"/>
    </row>
    <row r="34" spans="2:7">
      <c r="B34" s="1281" t="s">
        <v>295</v>
      </c>
      <c r="C34" s="1282" t="s">
        <v>1093</v>
      </c>
      <c r="D34" s="1283" t="s">
        <v>1094</v>
      </c>
      <c r="E34" s="1284">
        <v>6</v>
      </c>
      <c r="F34" s="1279"/>
      <c r="G34" s="1280"/>
    </row>
    <row r="35" spans="2:7">
      <c r="B35" s="788"/>
      <c r="C35" s="789" t="s">
        <v>1095</v>
      </c>
      <c r="D35" s="789"/>
      <c r="E35" s="1264"/>
      <c r="F35" s="1267"/>
      <c r="G35" s="1267"/>
    </row>
    <row r="36" spans="2:7">
      <c r="B36" s="1268" t="s">
        <v>132</v>
      </c>
      <c r="C36" s="1285" t="s">
        <v>1096</v>
      </c>
      <c r="D36" s="888" t="s">
        <v>997</v>
      </c>
      <c r="E36" s="1286"/>
      <c r="F36" s="1287"/>
      <c r="G36" s="1288"/>
    </row>
    <row r="37" spans="2:7">
      <c r="B37" s="935" t="s">
        <v>407</v>
      </c>
      <c r="C37" s="1278" t="s">
        <v>1097</v>
      </c>
      <c r="D37" s="872" t="s">
        <v>997</v>
      </c>
      <c r="E37" s="994"/>
      <c r="F37" s="1279"/>
      <c r="G37" s="1279"/>
    </row>
    <row r="38" spans="2:7" ht="15.75">
      <c r="B38" s="1289" t="s">
        <v>408</v>
      </c>
      <c r="C38" s="1285" t="s">
        <v>1098</v>
      </c>
      <c r="D38" s="888" t="s">
        <v>868</v>
      </c>
      <c r="E38" s="1269">
        <v>13.4</v>
      </c>
      <c r="F38" s="1287"/>
      <c r="G38" s="1290"/>
    </row>
    <row r="39" spans="2:7" ht="25.5">
      <c r="B39" s="1291" t="s">
        <v>1099</v>
      </c>
      <c r="C39" s="966" t="s">
        <v>1100</v>
      </c>
      <c r="D39" s="872" t="s">
        <v>873</v>
      </c>
      <c r="E39" s="1014">
        <v>13.4</v>
      </c>
      <c r="F39" s="1511"/>
      <c r="G39" s="1267"/>
    </row>
    <row r="40" spans="2:7" ht="15.75">
      <c r="B40" s="1291" t="s">
        <v>1101</v>
      </c>
      <c r="C40" s="966" t="s">
        <v>1102</v>
      </c>
      <c r="D40" s="872" t="s">
        <v>873</v>
      </c>
      <c r="E40" s="1014"/>
      <c r="F40" s="1511"/>
      <c r="G40" s="1267"/>
    </row>
    <row r="41" spans="2:7" ht="25.5">
      <c r="B41" s="1291" t="s">
        <v>1103</v>
      </c>
      <c r="C41" s="966" t="s">
        <v>1104</v>
      </c>
      <c r="D41" s="872" t="s">
        <v>873</v>
      </c>
      <c r="E41" s="1014"/>
      <c r="F41" s="1511"/>
      <c r="G41" s="1267"/>
    </row>
    <row r="42" spans="2:7" ht="15.75">
      <c r="B42" s="935" t="s">
        <v>1105</v>
      </c>
      <c r="C42" s="917" t="s">
        <v>1106</v>
      </c>
      <c r="D42" s="872" t="s">
        <v>873</v>
      </c>
      <c r="E42" s="1014"/>
      <c r="F42" s="1292"/>
      <c r="G42" s="1267"/>
    </row>
    <row r="43" spans="2:7" ht="15.75">
      <c r="B43" s="1268" t="s">
        <v>134</v>
      </c>
      <c r="C43" s="1293" t="s">
        <v>1107</v>
      </c>
      <c r="D43" s="888" t="s">
        <v>868</v>
      </c>
      <c r="E43" s="1269">
        <v>13.4</v>
      </c>
      <c r="F43" s="1267"/>
      <c r="G43" s="1263"/>
    </row>
    <row r="44" spans="2:7" ht="15.75">
      <c r="B44" s="1268" t="s">
        <v>142</v>
      </c>
      <c r="C44" s="1285" t="s">
        <v>1108</v>
      </c>
      <c r="D44" s="888" t="s">
        <v>868</v>
      </c>
      <c r="E44" s="1269"/>
      <c r="F44" s="1267"/>
      <c r="G44" s="1263"/>
    </row>
    <row r="45" spans="2:7">
      <c r="B45" s="935" t="s">
        <v>409</v>
      </c>
      <c r="C45" s="1278" t="s">
        <v>1109</v>
      </c>
      <c r="D45" s="872" t="s">
        <v>997</v>
      </c>
      <c r="E45" s="994"/>
      <c r="F45" s="1267"/>
      <c r="G45" s="1267"/>
    </row>
    <row r="46" spans="2:7">
      <c r="B46" s="935" t="s">
        <v>1110</v>
      </c>
      <c r="C46" s="1278" t="s">
        <v>1111</v>
      </c>
      <c r="D46" s="872" t="s">
        <v>997</v>
      </c>
      <c r="E46" s="994"/>
      <c r="F46" s="1279"/>
      <c r="G46" s="1279"/>
    </row>
    <row r="47" spans="2:7">
      <c r="B47" s="935" t="s">
        <v>1112</v>
      </c>
      <c r="C47" s="992" t="s">
        <v>1113</v>
      </c>
      <c r="D47" s="894" t="s">
        <v>876</v>
      </c>
      <c r="E47" s="1294"/>
      <c r="F47" s="1295"/>
      <c r="G47" s="1295"/>
    </row>
    <row r="48" spans="2:7">
      <c r="B48" s="935" t="s">
        <v>630</v>
      </c>
      <c r="C48" s="1278" t="s">
        <v>1114</v>
      </c>
      <c r="D48" s="872" t="s">
        <v>997</v>
      </c>
      <c r="E48" s="994"/>
      <c r="F48" s="1279"/>
      <c r="G48" s="1279"/>
    </row>
    <row r="49" spans="2:7">
      <c r="B49" s="935" t="s">
        <v>1115</v>
      </c>
      <c r="C49" s="992" t="s">
        <v>1116</v>
      </c>
      <c r="D49" s="894" t="s">
        <v>876</v>
      </c>
      <c r="E49" s="1294"/>
      <c r="F49" s="1295"/>
      <c r="G49" s="1295"/>
    </row>
    <row r="50" spans="2:7">
      <c r="B50" s="1268" t="s">
        <v>410</v>
      </c>
      <c r="C50" s="1285" t="s">
        <v>1117</v>
      </c>
      <c r="D50" s="888" t="s">
        <v>997</v>
      </c>
      <c r="E50" s="1286"/>
      <c r="F50" s="1279"/>
      <c r="G50" s="1279"/>
    </row>
    <row r="51" spans="2:7">
      <c r="B51" s="1268" t="s">
        <v>416</v>
      </c>
      <c r="C51" s="1285" t="s">
        <v>1118</v>
      </c>
      <c r="D51" s="888" t="s">
        <v>997</v>
      </c>
      <c r="E51" s="1286"/>
      <c r="F51" s="1279"/>
      <c r="G51" s="1279"/>
    </row>
    <row r="52" spans="2:7">
      <c r="B52" s="1268" t="s">
        <v>417</v>
      </c>
      <c r="C52" s="1285" t="s">
        <v>1119</v>
      </c>
      <c r="D52" s="888" t="s">
        <v>997</v>
      </c>
      <c r="E52" s="1286"/>
      <c r="F52" s="1295"/>
      <c r="G52" s="1295"/>
    </row>
    <row r="53" spans="2:7">
      <c r="B53" s="1268" t="s">
        <v>423</v>
      </c>
      <c r="C53" s="1285" t="s">
        <v>1120</v>
      </c>
      <c r="D53" s="888" t="s">
        <v>997</v>
      </c>
      <c r="E53" s="1286"/>
      <c r="F53" s="1295"/>
      <c r="G53" s="1295"/>
    </row>
    <row r="54" spans="2:7">
      <c r="B54" s="1268" t="s">
        <v>427</v>
      </c>
      <c r="C54" s="1285" t="s">
        <v>1121</v>
      </c>
      <c r="D54" s="872" t="s">
        <v>997</v>
      </c>
      <c r="E54" s="994"/>
      <c r="F54" s="1295"/>
      <c r="G54" s="1295"/>
    </row>
    <row r="55" spans="2:7">
      <c r="B55" s="1289" t="s">
        <v>430</v>
      </c>
      <c r="C55" s="1285" t="s">
        <v>1122</v>
      </c>
      <c r="D55" s="888" t="s">
        <v>997</v>
      </c>
      <c r="E55" s="1286"/>
      <c r="F55" s="1295"/>
      <c r="G55" s="1295"/>
    </row>
    <row r="56" spans="2:7">
      <c r="B56" s="1281" t="s">
        <v>445</v>
      </c>
      <c r="C56" s="1282" t="s">
        <v>768</v>
      </c>
      <c r="D56" s="1283" t="s">
        <v>1123</v>
      </c>
      <c r="E56" s="1284"/>
      <c r="F56" s="1267"/>
      <c r="G56" s="1267"/>
    </row>
    <row r="57" spans="2:7">
      <c r="B57" s="788"/>
      <c r="C57" s="789" t="s">
        <v>1124</v>
      </c>
      <c r="D57" s="789"/>
      <c r="E57" s="1264"/>
      <c r="F57" s="1267"/>
      <c r="G57" s="1267"/>
    </row>
    <row r="58" spans="2:7">
      <c r="B58" s="935" t="s">
        <v>146</v>
      </c>
      <c r="C58" s="872" t="s">
        <v>1125</v>
      </c>
      <c r="D58" s="872" t="s">
        <v>997</v>
      </c>
      <c r="E58" s="994">
        <v>17</v>
      </c>
      <c r="F58" s="1267"/>
      <c r="G58" s="1267"/>
    </row>
    <row r="59" spans="2:7">
      <c r="B59" s="935" t="s">
        <v>148</v>
      </c>
      <c r="C59" s="872" t="s">
        <v>1126</v>
      </c>
      <c r="D59" s="872" t="s">
        <v>997</v>
      </c>
      <c r="E59" s="994">
        <v>1</v>
      </c>
      <c r="F59" s="1267"/>
      <c r="G59" s="1267"/>
    </row>
    <row r="60" spans="2:7">
      <c r="B60" s="935" t="s">
        <v>150</v>
      </c>
      <c r="C60" s="872" t="s">
        <v>1127</v>
      </c>
      <c r="D60" s="872" t="s">
        <v>997</v>
      </c>
      <c r="E60" s="994">
        <v>1</v>
      </c>
      <c r="F60" s="1267"/>
      <c r="G60" s="1267"/>
    </row>
    <row r="61" spans="2:7">
      <c r="B61" s="1268" t="s">
        <v>460</v>
      </c>
      <c r="C61" s="888" t="s">
        <v>1128</v>
      </c>
      <c r="D61" s="1296" t="s">
        <v>1123</v>
      </c>
      <c r="E61" s="1269">
        <v>171</v>
      </c>
      <c r="F61" s="1297"/>
      <c r="G61" s="1267"/>
    </row>
    <row r="62" spans="2:7">
      <c r="B62" s="935" t="s">
        <v>464</v>
      </c>
      <c r="C62" s="872" t="s">
        <v>1129</v>
      </c>
      <c r="D62" s="1004" t="s">
        <v>1130</v>
      </c>
      <c r="E62" s="1298">
        <f>SUM(E63:E64)</f>
        <v>1</v>
      </c>
      <c r="F62" s="1295"/>
      <c r="G62" s="1295"/>
    </row>
    <row r="63" spans="2:7">
      <c r="B63" s="892" t="s">
        <v>853</v>
      </c>
      <c r="C63" s="992" t="s">
        <v>1131</v>
      </c>
      <c r="D63" s="894" t="s">
        <v>1130</v>
      </c>
      <c r="E63" s="1294"/>
      <c r="F63" s="1295"/>
      <c r="G63" s="1295"/>
    </row>
    <row r="64" spans="2:7">
      <c r="B64" s="892" t="s">
        <v>1132</v>
      </c>
      <c r="C64" s="992" t="s">
        <v>1133</v>
      </c>
      <c r="D64" s="894" t="s">
        <v>1130</v>
      </c>
      <c r="E64" s="1294">
        <v>1</v>
      </c>
      <c r="F64" s="1267"/>
      <c r="G64" s="1267"/>
    </row>
    <row r="65" spans="2:7">
      <c r="B65" s="935" t="s">
        <v>465</v>
      </c>
      <c r="C65" s="872" t="s">
        <v>1134</v>
      </c>
      <c r="D65" s="872" t="s">
        <v>997</v>
      </c>
      <c r="E65" s="994">
        <v>9</v>
      </c>
      <c r="F65" s="1267"/>
      <c r="G65" s="1267"/>
    </row>
    <row r="66" spans="2:7">
      <c r="B66" s="935" t="s">
        <v>469</v>
      </c>
      <c r="C66" s="872" t="s">
        <v>1135</v>
      </c>
      <c r="D66" s="872" t="s">
        <v>997</v>
      </c>
      <c r="E66" s="994">
        <v>4</v>
      </c>
      <c r="F66" s="1267"/>
      <c r="G66" s="1267"/>
    </row>
    <row r="67" spans="2:7">
      <c r="B67" s="935" t="s">
        <v>473</v>
      </c>
      <c r="C67" s="872" t="s">
        <v>1136</v>
      </c>
      <c r="D67" s="872" t="s">
        <v>997</v>
      </c>
      <c r="E67" s="994"/>
      <c r="F67" s="1267"/>
      <c r="G67" s="1267"/>
    </row>
    <row r="68" spans="2:7">
      <c r="B68" s="935" t="s">
        <v>477</v>
      </c>
      <c r="C68" s="872" t="s">
        <v>1137</v>
      </c>
      <c r="D68" s="872" t="s">
        <v>997</v>
      </c>
      <c r="E68" s="994"/>
      <c r="F68" s="1297"/>
      <c r="G68" s="1267"/>
    </row>
    <row r="69" spans="2:7">
      <c r="B69" s="935" t="s">
        <v>493</v>
      </c>
      <c r="C69" s="872" t="s">
        <v>1138</v>
      </c>
      <c r="D69" s="872" t="s">
        <v>997</v>
      </c>
      <c r="E69" s="991">
        <f>SUM(E70:E72)</f>
        <v>25</v>
      </c>
      <c r="F69" s="1295"/>
      <c r="G69" s="1295"/>
    </row>
    <row r="70" spans="2:7">
      <c r="B70" s="892" t="s">
        <v>1139</v>
      </c>
      <c r="C70" s="992" t="s">
        <v>1140</v>
      </c>
      <c r="D70" s="894" t="s">
        <v>997</v>
      </c>
      <c r="E70" s="993"/>
      <c r="F70" s="1295"/>
      <c r="G70" s="1295"/>
    </row>
    <row r="71" spans="2:7">
      <c r="B71" s="892" t="s">
        <v>1141</v>
      </c>
      <c r="C71" s="992" t="s">
        <v>1142</v>
      </c>
      <c r="D71" s="894" t="s">
        <v>997</v>
      </c>
      <c r="E71" s="993">
        <v>23</v>
      </c>
      <c r="F71" s="1295"/>
      <c r="G71" s="1295"/>
    </row>
    <row r="72" spans="2:7">
      <c r="B72" s="892" t="s">
        <v>1143</v>
      </c>
      <c r="C72" s="992" t="s">
        <v>1144</v>
      </c>
      <c r="D72" s="894" t="s">
        <v>997</v>
      </c>
      <c r="E72" s="993">
        <v>2</v>
      </c>
      <c r="F72" s="1267"/>
      <c r="G72" s="1267"/>
    </row>
    <row r="73" spans="2:7">
      <c r="B73" s="935" t="s">
        <v>494</v>
      </c>
      <c r="C73" s="872" t="s">
        <v>1145</v>
      </c>
      <c r="D73" s="872" t="s">
        <v>997</v>
      </c>
      <c r="E73" s="994"/>
      <c r="F73" s="1267"/>
      <c r="G73" s="1267"/>
    </row>
    <row r="74" spans="2:7">
      <c r="B74" s="1015" t="s">
        <v>645</v>
      </c>
      <c r="C74" s="999" t="s">
        <v>1146</v>
      </c>
      <c r="D74" s="999" t="s">
        <v>997</v>
      </c>
      <c r="E74" s="1000"/>
      <c r="F74" s="1299"/>
      <c r="G74" s="1299"/>
    </row>
    <row r="75" spans="2:7">
      <c r="B75" s="788"/>
      <c r="C75" s="789" t="s">
        <v>1147</v>
      </c>
      <c r="D75" s="789"/>
      <c r="E75" s="1264"/>
      <c r="F75" s="1270"/>
      <c r="G75" s="1270"/>
    </row>
    <row r="76" spans="2:7">
      <c r="B76" s="935" t="s">
        <v>497</v>
      </c>
      <c r="C76" s="872" t="s">
        <v>1148</v>
      </c>
      <c r="D76" s="872" t="s">
        <v>997</v>
      </c>
      <c r="E76" s="994"/>
      <c r="F76" s="1270"/>
      <c r="G76" s="1270"/>
    </row>
    <row r="77" spans="2:7">
      <c r="B77" s="935" t="s">
        <v>156</v>
      </c>
      <c r="C77" s="872" t="s">
        <v>1149</v>
      </c>
      <c r="D77" s="872" t="s">
        <v>997</v>
      </c>
      <c r="E77" s="994"/>
      <c r="F77" s="1270"/>
      <c r="G77" s="1270"/>
    </row>
    <row r="78" spans="2:7">
      <c r="B78" s="935" t="s">
        <v>158</v>
      </c>
      <c r="C78" s="872" t="s">
        <v>1150</v>
      </c>
      <c r="D78" s="872" t="s">
        <v>997</v>
      </c>
      <c r="E78" s="994"/>
      <c r="F78" s="1270"/>
      <c r="G78" s="1270"/>
    </row>
    <row r="79" spans="2:7">
      <c r="B79" s="1268" t="s">
        <v>160</v>
      </c>
      <c r="C79" s="888" t="s">
        <v>1151</v>
      </c>
      <c r="D79" s="1296" t="s">
        <v>1123</v>
      </c>
      <c r="E79" s="1269">
        <v>8</v>
      </c>
      <c r="F79" s="1270"/>
      <c r="G79" s="1270"/>
    </row>
    <row r="80" spans="2:7">
      <c r="B80" s="935" t="s">
        <v>162</v>
      </c>
      <c r="C80" s="872" t="s">
        <v>1152</v>
      </c>
      <c r="D80" s="872" t="s">
        <v>1130</v>
      </c>
      <c r="E80" s="1014">
        <v>1</v>
      </c>
      <c r="F80" s="1300"/>
      <c r="G80" s="1300"/>
    </row>
    <row r="81" spans="2:7">
      <c r="B81" s="892" t="s">
        <v>674</v>
      </c>
      <c r="C81" s="992" t="s">
        <v>1153</v>
      </c>
      <c r="D81" s="894" t="s">
        <v>1130</v>
      </c>
      <c r="E81" s="1294"/>
      <c r="F81" s="1270"/>
      <c r="G81" s="1270"/>
    </row>
    <row r="82" spans="2:7">
      <c r="B82" s="935" t="s">
        <v>164</v>
      </c>
      <c r="C82" s="872" t="s">
        <v>1154</v>
      </c>
      <c r="D82" s="872" t="s">
        <v>997</v>
      </c>
      <c r="E82" s="994"/>
      <c r="F82" s="1270"/>
      <c r="G82" s="1270"/>
    </row>
    <row r="83" spans="2:7">
      <c r="B83" s="935" t="s">
        <v>166</v>
      </c>
      <c r="C83" s="872" t="s">
        <v>1155</v>
      </c>
      <c r="D83" s="872" t="s">
        <v>997</v>
      </c>
      <c r="E83" s="991">
        <f>SUM(E84:E86)</f>
        <v>24</v>
      </c>
      <c r="F83" s="1270"/>
      <c r="G83" s="1270"/>
    </row>
    <row r="84" spans="2:7">
      <c r="B84" s="892" t="s">
        <v>514</v>
      </c>
      <c r="C84" s="992" t="s">
        <v>1156</v>
      </c>
      <c r="D84" s="894" t="s">
        <v>997</v>
      </c>
      <c r="E84" s="993">
        <v>23</v>
      </c>
      <c r="F84" s="1300"/>
      <c r="G84" s="1300"/>
    </row>
    <row r="85" spans="2:7">
      <c r="B85" s="892" t="s">
        <v>515</v>
      </c>
      <c r="C85" s="992" t="s">
        <v>1157</v>
      </c>
      <c r="D85" s="894" t="s">
        <v>997</v>
      </c>
      <c r="E85" s="993"/>
      <c r="F85" s="1300"/>
      <c r="G85" s="1300"/>
    </row>
    <row r="86" spans="2:7">
      <c r="B86" s="892" t="s">
        <v>516</v>
      </c>
      <c r="C86" s="992" t="s">
        <v>1158</v>
      </c>
      <c r="D86" s="894" t="s">
        <v>997</v>
      </c>
      <c r="E86" s="993">
        <v>1</v>
      </c>
      <c r="F86" s="1270"/>
      <c r="G86" s="1270"/>
    </row>
    <row r="87" spans="2:7">
      <c r="B87" s="1015" t="s">
        <v>168</v>
      </c>
      <c r="C87" s="999" t="s">
        <v>1159</v>
      </c>
      <c r="D87" s="999" t="s">
        <v>997</v>
      </c>
      <c r="E87" s="1000"/>
      <c r="F87" s="1270"/>
      <c r="G87" s="1270"/>
    </row>
    <row r="88" spans="2:7">
      <c r="B88" s="788"/>
      <c r="C88" s="789" t="s">
        <v>1160</v>
      </c>
      <c r="D88" s="789"/>
      <c r="E88" s="1264"/>
      <c r="F88" s="1270"/>
      <c r="G88" s="1270"/>
    </row>
    <row r="89" spans="2:7">
      <c r="B89" s="935" t="s">
        <v>200</v>
      </c>
      <c r="C89" s="872" t="s">
        <v>1161</v>
      </c>
      <c r="D89" s="872" t="s">
        <v>997</v>
      </c>
      <c r="E89" s="994"/>
      <c r="F89" s="1270"/>
      <c r="G89" s="1270"/>
    </row>
    <row r="90" spans="2:7">
      <c r="B90" s="935" t="s">
        <v>202</v>
      </c>
      <c r="C90" s="872" t="s">
        <v>1162</v>
      </c>
      <c r="D90" s="872" t="s">
        <v>997</v>
      </c>
      <c r="E90" s="994"/>
      <c r="F90" s="1270"/>
      <c r="G90" s="1270"/>
    </row>
    <row r="91" spans="2:7">
      <c r="B91" s="935" t="s">
        <v>210</v>
      </c>
      <c r="C91" s="872" t="s">
        <v>1163</v>
      </c>
      <c r="D91" s="872" t="s">
        <v>997</v>
      </c>
      <c r="E91" s="994"/>
      <c r="F91" s="1270"/>
      <c r="G91" s="1270"/>
    </row>
    <row r="92" spans="2:7">
      <c r="B92" s="935" t="s">
        <v>681</v>
      </c>
      <c r="C92" s="888" t="s">
        <v>1164</v>
      </c>
      <c r="D92" s="1296" t="s">
        <v>1123</v>
      </c>
      <c r="E92" s="1286"/>
      <c r="F92" s="1270"/>
      <c r="G92" s="1270"/>
    </row>
    <row r="93" spans="2:7">
      <c r="B93" s="935" t="s">
        <v>683</v>
      </c>
      <c r="C93" s="872" t="s">
        <v>1165</v>
      </c>
      <c r="D93" s="872" t="s">
        <v>1130</v>
      </c>
      <c r="E93" s="1014"/>
      <c r="F93" s="1270"/>
      <c r="G93" s="1270"/>
    </row>
    <row r="94" spans="2:7">
      <c r="B94" s="892" t="s">
        <v>1166</v>
      </c>
      <c r="C94" s="992" t="s">
        <v>1153</v>
      </c>
      <c r="D94" s="894" t="s">
        <v>1130</v>
      </c>
      <c r="E94" s="993"/>
      <c r="F94" s="1270"/>
      <c r="G94" s="1270"/>
    </row>
    <row r="95" spans="2:7">
      <c r="B95" s="935" t="s">
        <v>685</v>
      </c>
      <c r="C95" s="872" t="s">
        <v>1167</v>
      </c>
      <c r="D95" s="872" t="s">
        <v>997</v>
      </c>
      <c r="E95" s="994"/>
      <c r="F95" s="1270"/>
      <c r="G95" s="1270"/>
    </row>
    <row r="96" spans="2:7">
      <c r="B96" s="935" t="s">
        <v>687</v>
      </c>
      <c r="C96" s="872" t="s">
        <v>1168</v>
      </c>
      <c r="D96" s="872" t="s">
        <v>997</v>
      </c>
      <c r="E96" s="994"/>
      <c r="F96" s="1270"/>
      <c r="G96" s="1270"/>
    </row>
    <row r="97" spans="2:7">
      <c r="B97" s="1015" t="s">
        <v>689</v>
      </c>
      <c r="C97" s="999" t="s">
        <v>1169</v>
      </c>
      <c r="D97" s="999" t="s">
        <v>997</v>
      </c>
      <c r="E97" s="1000"/>
      <c r="F97" s="1299"/>
      <c r="G97" s="1299"/>
    </row>
    <row r="98" spans="2:7">
      <c r="B98" s="788"/>
      <c r="C98" s="789" t="s">
        <v>1170</v>
      </c>
      <c r="D98" s="789"/>
      <c r="E98" s="1264"/>
      <c r="F98" s="1301"/>
      <c r="G98" s="1301"/>
    </row>
    <row r="99" spans="2:7">
      <c r="B99" s="935" t="s">
        <v>214</v>
      </c>
      <c r="C99" s="1302" t="s">
        <v>1171</v>
      </c>
      <c r="D99" s="1004" t="s">
        <v>997</v>
      </c>
      <c r="E99" s="1005"/>
      <c r="F99" s="1301"/>
      <c r="G99" s="1301"/>
    </row>
    <row r="100" spans="2:7">
      <c r="B100" s="935" t="s">
        <v>216</v>
      </c>
      <c r="C100" s="1303" t="s">
        <v>1172</v>
      </c>
      <c r="D100" s="872" t="s">
        <v>1173</v>
      </c>
      <c r="E100" s="994"/>
      <c r="F100" s="1270"/>
      <c r="G100" s="1270"/>
    </row>
    <row r="101" spans="2:7" ht="15.75">
      <c r="B101" s="935" t="s">
        <v>218</v>
      </c>
      <c r="C101" s="1304" t="s">
        <v>1174</v>
      </c>
      <c r="D101" s="872" t="s">
        <v>873</v>
      </c>
      <c r="E101" s="1014"/>
      <c r="F101" s="1301"/>
      <c r="G101" s="1301"/>
    </row>
    <row r="102" spans="2:7">
      <c r="B102" s="935" t="s">
        <v>1175</v>
      </c>
      <c r="C102" s="1303" t="s">
        <v>1176</v>
      </c>
      <c r="D102" s="872" t="s">
        <v>997</v>
      </c>
      <c r="E102" s="994"/>
      <c r="F102" s="1270"/>
      <c r="G102" s="1270"/>
    </row>
    <row r="103" spans="2:7" ht="15.75">
      <c r="B103" s="935" t="s">
        <v>1177</v>
      </c>
      <c r="C103" s="1304" t="s">
        <v>1178</v>
      </c>
      <c r="D103" s="872" t="s">
        <v>873</v>
      </c>
      <c r="E103" s="1014"/>
      <c r="F103" s="1301"/>
      <c r="G103" s="1301"/>
    </row>
    <row r="104" spans="2:7">
      <c r="B104" s="935" t="s">
        <v>1179</v>
      </c>
      <c r="C104" s="1303" t="s">
        <v>1180</v>
      </c>
      <c r="D104" s="872" t="s">
        <v>997</v>
      </c>
      <c r="E104" s="994">
        <v>1</v>
      </c>
      <c r="F104" s="1270"/>
      <c r="G104" s="1270"/>
    </row>
    <row r="105" spans="2:7" ht="15.75">
      <c r="B105" s="935" t="s">
        <v>1181</v>
      </c>
      <c r="C105" s="1304" t="s">
        <v>1182</v>
      </c>
      <c r="D105" s="872" t="s">
        <v>873</v>
      </c>
      <c r="E105" s="1014">
        <v>13.2</v>
      </c>
      <c r="F105" s="1301"/>
      <c r="G105" s="1301"/>
    </row>
    <row r="106" spans="2:7">
      <c r="B106" s="935" t="s">
        <v>1183</v>
      </c>
      <c r="C106" s="1303" t="s">
        <v>1184</v>
      </c>
      <c r="D106" s="872" t="s">
        <v>997</v>
      </c>
      <c r="E106" s="994"/>
      <c r="F106" s="1305"/>
      <c r="G106" s="1301"/>
    </row>
    <row r="107" spans="2:7" ht="15.75">
      <c r="B107" s="935" t="s">
        <v>1185</v>
      </c>
      <c r="C107" s="1304" t="s">
        <v>1186</v>
      </c>
      <c r="D107" s="872" t="s">
        <v>873</v>
      </c>
      <c r="E107" s="1014"/>
      <c r="F107" s="1288"/>
      <c r="G107" s="1288"/>
    </row>
    <row r="108" spans="2:7">
      <c r="B108" s="935" t="s">
        <v>1187</v>
      </c>
      <c r="C108" s="1304" t="s">
        <v>1188</v>
      </c>
      <c r="D108" s="872" t="s">
        <v>997</v>
      </c>
      <c r="E108" s="994">
        <v>2</v>
      </c>
      <c r="F108" s="1300"/>
      <c r="G108" s="1300"/>
    </row>
    <row r="109" spans="2:7">
      <c r="B109" s="935" t="s">
        <v>1189</v>
      </c>
      <c r="C109" s="1304" t="s">
        <v>1190</v>
      </c>
      <c r="D109" s="872" t="s">
        <v>997</v>
      </c>
      <c r="E109" s="994">
        <v>1</v>
      </c>
      <c r="F109" s="1300"/>
      <c r="G109" s="1300"/>
    </row>
    <row r="110" spans="2:7">
      <c r="B110" s="1306" t="s">
        <v>1191</v>
      </c>
      <c r="C110" s="1307" t="s">
        <v>1192</v>
      </c>
      <c r="D110" s="939" t="s">
        <v>997</v>
      </c>
      <c r="E110" s="987"/>
      <c r="F110" s="1270"/>
      <c r="G110" s="1270"/>
    </row>
    <row r="111" spans="2:7">
      <c r="B111" s="1308" t="s">
        <v>1193</v>
      </c>
      <c r="C111" s="794" t="s">
        <v>1194</v>
      </c>
      <c r="D111" s="1309"/>
      <c r="E111" s="1310"/>
      <c r="F111" s="1301"/>
      <c r="G111" s="1301"/>
    </row>
    <row r="112" spans="2:7">
      <c r="B112" s="1010" t="s">
        <v>1195</v>
      </c>
      <c r="C112" s="1302" t="s">
        <v>1196</v>
      </c>
      <c r="D112" s="1004" t="s">
        <v>1068</v>
      </c>
      <c r="E112" s="1311">
        <v>255.2</v>
      </c>
      <c r="F112" s="1301"/>
      <c r="G112" s="1301"/>
    </row>
    <row r="113" spans="2:7">
      <c r="B113" s="935" t="s">
        <v>1197</v>
      </c>
      <c r="C113" s="1303" t="s">
        <v>1198</v>
      </c>
      <c r="D113" s="872" t="s">
        <v>1068</v>
      </c>
      <c r="E113" s="1014">
        <v>102</v>
      </c>
      <c r="F113" s="1301"/>
      <c r="G113" s="1301"/>
    </row>
    <row r="114" spans="2:7">
      <c r="B114" s="935" t="s">
        <v>1199</v>
      </c>
      <c r="C114" s="1303" t="s">
        <v>1200</v>
      </c>
      <c r="D114" s="872" t="s">
        <v>1068</v>
      </c>
      <c r="E114" s="1014"/>
      <c r="F114" s="1301"/>
      <c r="G114" s="1301"/>
    </row>
    <row r="115" spans="2:7">
      <c r="B115" s="935" t="s">
        <v>1201</v>
      </c>
      <c r="C115" s="1303" t="s">
        <v>1202</v>
      </c>
      <c r="D115" s="872" t="s">
        <v>1068</v>
      </c>
      <c r="E115" s="1014">
        <v>58.1</v>
      </c>
      <c r="F115" s="1301"/>
      <c r="G115" s="1301"/>
    </row>
    <row r="116" spans="2:7">
      <c r="B116" s="1306" t="s">
        <v>1203</v>
      </c>
      <c r="C116" s="1312" t="s">
        <v>1204</v>
      </c>
      <c r="D116" s="939" t="s">
        <v>1068</v>
      </c>
      <c r="E116" s="1313">
        <v>4.5</v>
      </c>
      <c r="F116" s="1270"/>
      <c r="G116" s="1270"/>
    </row>
    <row r="117" spans="2:7">
      <c r="B117" s="1308" t="s">
        <v>1205</v>
      </c>
      <c r="C117" s="794" t="s">
        <v>1206</v>
      </c>
      <c r="D117" s="1309"/>
      <c r="E117" s="946"/>
      <c r="F117" s="1301"/>
      <c r="G117" s="1301"/>
    </row>
    <row r="118" spans="2:7">
      <c r="B118" s="1010" t="s">
        <v>1207</v>
      </c>
      <c r="C118" s="1302" t="s">
        <v>1208</v>
      </c>
      <c r="D118" s="1004" t="s">
        <v>1068</v>
      </c>
      <c r="E118" s="1311">
        <v>0.1</v>
      </c>
      <c r="F118" s="1301"/>
      <c r="G118" s="1301"/>
    </row>
    <row r="119" spans="2:7">
      <c r="B119" s="935" t="s">
        <v>1209</v>
      </c>
      <c r="C119" s="1303" t="s">
        <v>1198</v>
      </c>
      <c r="D119" s="872" t="s">
        <v>1068</v>
      </c>
      <c r="E119" s="1014">
        <v>0.1</v>
      </c>
      <c r="F119" s="1301"/>
      <c r="G119" s="1301"/>
    </row>
    <row r="120" spans="2:7">
      <c r="B120" s="935" t="s">
        <v>1210</v>
      </c>
      <c r="C120" s="1303" t="s">
        <v>1200</v>
      </c>
      <c r="D120" s="872" t="s">
        <v>1068</v>
      </c>
      <c r="E120" s="1014"/>
      <c r="F120" s="1301"/>
      <c r="G120" s="1301"/>
    </row>
    <row r="121" spans="2:7">
      <c r="B121" s="935" t="s">
        <v>1211</v>
      </c>
      <c r="C121" s="1303" t="s">
        <v>1202</v>
      </c>
      <c r="D121" s="872" t="s">
        <v>1068</v>
      </c>
      <c r="E121" s="1014">
        <v>0.1</v>
      </c>
      <c r="F121" s="1301"/>
      <c r="G121" s="1301"/>
    </row>
    <row r="122" spans="2:7">
      <c r="B122" s="935" t="s">
        <v>1212</v>
      </c>
      <c r="C122" s="1303" t="s">
        <v>1204</v>
      </c>
      <c r="D122" s="872" t="s">
        <v>1068</v>
      </c>
      <c r="E122" s="1014"/>
      <c r="F122" s="1270"/>
      <c r="G122" s="1270"/>
    </row>
    <row r="123" spans="2:7">
      <c r="B123" s="1314" t="s">
        <v>1213</v>
      </c>
      <c r="C123" s="794" t="s">
        <v>1214</v>
      </c>
      <c r="D123" s="1309"/>
      <c r="E123" s="1315"/>
      <c r="F123" s="1270"/>
      <c r="G123" s="1270"/>
    </row>
    <row r="124" spans="2:7">
      <c r="B124" s="935" t="s">
        <v>1215</v>
      </c>
      <c r="C124" s="1303" t="s">
        <v>1216</v>
      </c>
      <c r="D124" s="872" t="s">
        <v>803</v>
      </c>
      <c r="E124" s="1014"/>
      <c r="F124" s="1270"/>
      <c r="G124" s="1270"/>
    </row>
    <row r="125" spans="2:7">
      <c r="B125" s="935" t="s">
        <v>1217</v>
      </c>
      <c r="C125" s="1303" t="s">
        <v>1218</v>
      </c>
      <c r="D125" s="872" t="s">
        <v>803</v>
      </c>
      <c r="E125" s="1014"/>
      <c r="F125" s="1270"/>
      <c r="G125" s="1270"/>
    </row>
    <row r="126" spans="2:7">
      <c r="B126" s="935" t="s">
        <v>1219</v>
      </c>
      <c r="C126" s="1303" t="s">
        <v>1220</v>
      </c>
      <c r="D126" s="872" t="s">
        <v>803</v>
      </c>
      <c r="E126" s="1014"/>
      <c r="F126" s="1270"/>
      <c r="G126" s="1270"/>
    </row>
    <row r="127" spans="2:7">
      <c r="B127" s="1306" t="s">
        <v>1221</v>
      </c>
      <c r="C127" s="1312" t="s">
        <v>1222</v>
      </c>
      <c r="D127" s="939" t="s">
        <v>803</v>
      </c>
      <c r="E127" s="1313"/>
      <c r="F127" s="1270"/>
      <c r="G127" s="1270"/>
    </row>
    <row r="128" spans="2:7">
      <c r="B128" s="1308" t="s">
        <v>1223</v>
      </c>
      <c r="C128" s="794" t="s">
        <v>1224</v>
      </c>
      <c r="D128" s="1309"/>
      <c r="E128" s="1310"/>
      <c r="F128" s="1270"/>
      <c r="G128" s="1270"/>
    </row>
    <row r="129" spans="2:7">
      <c r="B129" s="1306" t="s">
        <v>1225</v>
      </c>
      <c r="C129" s="1312" t="s">
        <v>1196</v>
      </c>
      <c r="D129" s="939" t="s">
        <v>803</v>
      </c>
      <c r="E129" s="1316">
        <f>(E112-E118)*E130/1000</f>
        <v>3.3673199999999999</v>
      </c>
      <c r="F129" s="1270"/>
      <c r="G129" s="1270"/>
    </row>
    <row r="130" spans="2:7" ht="15.75">
      <c r="B130" s="1317" t="s">
        <v>1226</v>
      </c>
      <c r="C130" s="1318" t="s">
        <v>1227</v>
      </c>
      <c r="D130" s="999" t="s">
        <v>873</v>
      </c>
      <c r="E130" s="1319">
        <f>VAS077_F_Isvalytasbuiti1AtaskaitinisLaikotarpis</f>
        <v>13.2</v>
      </c>
      <c r="F130" s="1270"/>
      <c r="G130" s="1270"/>
    </row>
    <row r="131" spans="2:7">
      <c r="B131" s="788"/>
      <c r="C131" s="789" t="s">
        <v>1228</v>
      </c>
      <c r="D131" s="789"/>
      <c r="E131" s="1264"/>
      <c r="F131" s="1270"/>
      <c r="G131" s="1270"/>
    </row>
    <row r="132" spans="2:7" ht="15.75">
      <c r="B132" s="1320" t="s">
        <v>1229</v>
      </c>
      <c r="C132" s="1321" t="s">
        <v>1230</v>
      </c>
      <c r="D132" s="872" t="s">
        <v>873</v>
      </c>
      <c r="E132" s="1322"/>
      <c r="F132" s="1270"/>
      <c r="G132" s="1270"/>
    </row>
    <row r="133" spans="2:7">
      <c r="B133" s="935" t="s">
        <v>1231</v>
      </c>
      <c r="C133" s="1304" t="s">
        <v>1232</v>
      </c>
      <c r="D133" s="872" t="s">
        <v>997</v>
      </c>
      <c r="E133" s="994"/>
      <c r="F133" s="1270"/>
      <c r="G133" s="1270"/>
    </row>
    <row r="134" spans="2:7">
      <c r="B134" s="1323" t="s">
        <v>1233</v>
      </c>
      <c r="C134" s="1324" t="s">
        <v>1234</v>
      </c>
      <c r="D134" s="877" t="s">
        <v>997</v>
      </c>
      <c r="E134" s="987"/>
      <c r="F134" s="1270"/>
      <c r="G134" s="1270"/>
    </row>
    <row r="135" spans="2:7">
      <c r="B135" s="1308" t="s">
        <v>1235</v>
      </c>
      <c r="C135" s="794" t="s">
        <v>1236</v>
      </c>
      <c r="D135" s="1309"/>
      <c r="E135" s="1310"/>
      <c r="F135" s="1270"/>
      <c r="G135" s="1270"/>
    </row>
    <row r="136" spans="2:7">
      <c r="B136" s="1010" t="s">
        <v>1237</v>
      </c>
      <c r="C136" s="1302" t="s">
        <v>1196</v>
      </c>
      <c r="D136" s="1004" t="s">
        <v>1068</v>
      </c>
      <c r="E136" s="1311"/>
      <c r="F136" s="1270"/>
      <c r="G136" s="1270"/>
    </row>
    <row r="137" spans="2:7">
      <c r="B137" s="935" t="s">
        <v>1238</v>
      </c>
      <c r="C137" s="1303" t="s">
        <v>1198</v>
      </c>
      <c r="D137" s="872" t="s">
        <v>1068</v>
      </c>
      <c r="E137" s="1014"/>
      <c r="F137" s="1270"/>
      <c r="G137" s="1270"/>
    </row>
    <row r="138" spans="2:7">
      <c r="B138" s="935" t="s">
        <v>1239</v>
      </c>
      <c r="C138" s="1303" t="s">
        <v>1240</v>
      </c>
      <c r="D138" s="872" t="s">
        <v>1068</v>
      </c>
      <c r="E138" s="1014"/>
      <c r="F138" s="1270"/>
      <c r="G138" s="1270"/>
    </row>
    <row r="139" spans="2:7">
      <c r="B139" s="1308" t="s">
        <v>1241</v>
      </c>
      <c r="C139" s="794" t="s">
        <v>1242</v>
      </c>
      <c r="D139" s="1309"/>
      <c r="E139" s="946"/>
      <c r="F139" s="1270"/>
      <c r="G139" s="1270"/>
    </row>
    <row r="140" spans="2:7">
      <c r="B140" s="1010" t="s">
        <v>1243</v>
      </c>
      <c r="C140" s="1302" t="s">
        <v>1208</v>
      </c>
      <c r="D140" s="1004" t="s">
        <v>1068</v>
      </c>
      <c r="E140" s="1311"/>
      <c r="F140" s="1270"/>
      <c r="G140" s="1270"/>
    </row>
    <row r="141" spans="2:7">
      <c r="B141" s="935" t="s">
        <v>1244</v>
      </c>
      <c r="C141" s="1303" t="s">
        <v>1198</v>
      </c>
      <c r="D141" s="872" t="s">
        <v>1068</v>
      </c>
      <c r="E141" s="1014"/>
      <c r="F141" s="1270"/>
      <c r="G141" s="1270"/>
    </row>
    <row r="142" spans="2:7">
      <c r="B142" s="1306" t="s">
        <v>1245</v>
      </c>
      <c r="C142" s="1312" t="s">
        <v>1240</v>
      </c>
      <c r="D142" s="939" t="s">
        <v>1068</v>
      </c>
      <c r="E142" s="1313"/>
      <c r="F142" s="1270"/>
      <c r="G142" s="1270"/>
    </row>
    <row r="143" spans="2:7">
      <c r="B143" s="1308" t="s">
        <v>1246</v>
      </c>
      <c r="C143" s="794" t="s">
        <v>1224</v>
      </c>
      <c r="D143" s="794"/>
      <c r="E143" s="1310"/>
      <c r="F143" s="1270"/>
      <c r="G143" s="1270"/>
    </row>
    <row r="144" spans="2:7">
      <c r="B144" s="1015" t="s">
        <v>1247</v>
      </c>
      <c r="C144" s="1303" t="s">
        <v>1196</v>
      </c>
      <c r="D144" s="872" t="s">
        <v>803</v>
      </c>
      <c r="E144" s="1298">
        <f>(E136-E140)*E132/1000</f>
        <v>0</v>
      </c>
      <c r="F144" s="1299"/>
      <c r="G144" s="1299"/>
    </row>
    <row r="145" spans="2:7">
      <c r="B145" s="788"/>
      <c r="C145" s="789" t="s">
        <v>1248</v>
      </c>
      <c r="D145" s="789"/>
      <c r="E145" s="1264"/>
      <c r="F145" s="1299"/>
      <c r="G145" s="1299"/>
    </row>
    <row r="146" spans="2:7" ht="15.75">
      <c r="B146" s="1320" t="s">
        <v>9</v>
      </c>
      <c r="C146" s="1325" t="s">
        <v>1249</v>
      </c>
      <c r="D146" s="872" t="s">
        <v>873</v>
      </c>
      <c r="E146" s="1322"/>
      <c r="F146" s="1299"/>
      <c r="G146" s="1299"/>
    </row>
    <row r="147" spans="2:7">
      <c r="B147" s="935" t="s">
        <v>1250</v>
      </c>
      <c r="C147" s="1326" t="s">
        <v>1251</v>
      </c>
      <c r="D147" s="1327" t="s">
        <v>976</v>
      </c>
      <c r="E147" s="1328"/>
      <c r="F147" s="1299"/>
      <c r="G147" s="1299"/>
    </row>
    <row r="148" spans="2:7">
      <c r="B148" s="935" t="s">
        <v>1252</v>
      </c>
      <c r="C148" s="1326" t="s">
        <v>1253</v>
      </c>
      <c r="D148" s="872" t="s">
        <v>1254</v>
      </c>
      <c r="E148" s="1014"/>
      <c r="F148" s="1299"/>
      <c r="G148" s="1299"/>
    </row>
    <row r="149" spans="2:7">
      <c r="B149" s="1329" t="s">
        <v>1255</v>
      </c>
      <c r="C149" s="1330" t="s">
        <v>1256</v>
      </c>
      <c r="D149" s="996" t="s">
        <v>997</v>
      </c>
      <c r="E149" s="997"/>
      <c r="F149" s="1299"/>
      <c r="G149" s="1299"/>
    </row>
    <row r="150" spans="2:7">
      <c r="B150" s="1331" t="s">
        <v>1257</v>
      </c>
      <c r="C150" s="1332" t="s">
        <v>1258</v>
      </c>
      <c r="D150" s="1332"/>
      <c r="E150" s="751"/>
      <c r="F150" s="1270"/>
      <c r="G150" s="1270"/>
    </row>
    <row r="151" spans="2:7" ht="15.75">
      <c r="B151" s="1010" t="s">
        <v>1259</v>
      </c>
      <c r="C151" s="1333" t="s">
        <v>1260</v>
      </c>
      <c r="D151" s="872" t="s">
        <v>873</v>
      </c>
      <c r="E151" s="1014"/>
      <c r="F151" s="1300"/>
      <c r="G151" s="1300"/>
    </row>
    <row r="152" spans="2:7">
      <c r="B152" s="935" t="s">
        <v>1261</v>
      </c>
      <c r="C152" s="1326" t="s">
        <v>1262</v>
      </c>
      <c r="D152" s="1327" t="s">
        <v>976</v>
      </c>
      <c r="E152" s="1328"/>
      <c r="F152" s="1270"/>
      <c r="G152" s="1270"/>
    </row>
    <row r="153" spans="2:7">
      <c r="B153" s="1010" t="s">
        <v>1263</v>
      </c>
      <c r="C153" s="1334" t="s">
        <v>1264</v>
      </c>
      <c r="D153" s="996" t="s">
        <v>1254</v>
      </c>
      <c r="E153" s="1014"/>
      <c r="F153" s="1270"/>
      <c r="G153" s="1270"/>
    </row>
    <row r="154" spans="2:7">
      <c r="B154" s="1306" t="s">
        <v>1265</v>
      </c>
      <c r="C154" s="1335" t="s">
        <v>1266</v>
      </c>
      <c r="D154" s="939" t="s">
        <v>997</v>
      </c>
      <c r="E154" s="987"/>
      <c r="F154" s="1270"/>
      <c r="G154" s="1270"/>
    </row>
    <row r="155" spans="2:7">
      <c r="B155" s="1331" t="s">
        <v>1267</v>
      </c>
      <c r="C155" s="1332" t="s">
        <v>1268</v>
      </c>
      <c r="D155" s="1332"/>
      <c r="E155" s="1336"/>
      <c r="F155" s="1270"/>
      <c r="G155" s="1270"/>
    </row>
    <row r="156" spans="2:7" ht="15.75">
      <c r="B156" s="935" t="s">
        <v>1269</v>
      </c>
      <c r="C156" s="1326" t="s">
        <v>1270</v>
      </c>
      <c r="D156" s="872" t="s">
        <v>873</v>
      </c>
      <c r="E156" s="1014"/>
      <c r="F156" s="1270"/>
      <c r="G156" s="1270"/>
    </row>
    <row r="157" spans="2:7">
      <c r="B157" s="935" t="s">
        <v>1271</v>
      </c>
      <c r="C157" s="1326" t="s">
        <v>1272</v>
      </c>
      <c r="D157" s="1327" t="s">
        <v>976</v>
      </c>
      <c r="E157" s="1328"/>
      <c r="F157" s="1270"/>
      <c r="G157" s="1270"/>
    </row>
    <row r="158" spans="2:7">
      <c r="B158" s="935" t="s">
        <v>1273</v>
      </c>
      <c r="C158" s="1334" t="s">
        <v>1274</v>
      </c>
      <c r="D158" s="996" t="s">
        <v>1254</v>
      </c>
      <c r="E158" s="1014"/>
      <c r="F158" s="1270"/>
      <c r="G158" s="1270"/>
    </row>
    <row r="159" spans="2:7">
      <c r="B159" s="1306" t="s">
        <v>1275</v>
      </c>
      <c r="C159" s="1335" t="s">
        <v>1276</v>
      </c>
      <c r="D159" s="939" t="s">
        <v>997</v>
      </c>
      <c r="E159" s="987"/>
      <c r="F159" s="1270"/>
      <c r="G159" s="1270"/>
    </row>
    <row r="160" spans="2:7">
      <c r="B160" s="1331" t="s">
        <v>1277</v>
      </c>
      <c r="C160" s="1332" t="s">
        <v>1278</v>
      </c>
      <c r="D160" s="1332"/>
      <c r="E160" s="1337"/>
      <c r="F160" s="1270"/>
      <c r="G160" s="1270"/>
    </row>
    <row r="161" spans="2:7" ht="15.75">
      <c r="B161" s="935" t="s">
        <v>1279</v>
      </c>
      <c r="C161" s="1338" t="s">
        <v>1280</v>
      </c>
      <c r="D161" s="872" t="s">
        <v>873</v>
      </c>
      <c r="E161" s="1014"/>
      <c r="F161" s="1270"/>
      <c r="G161" s="1270"/>
    </row>
    <row r="162" spans="2:7">
      <c r="B162" s="935" t="s">
        <v>1281</v>
      </c>
      <c r="C162" s="1338" t="s">
        <v>1282</v>
      </c>
      <c r="D162" s="872" t="s">
        <v>976</v>
      </c>
      <c r="E162" s="1328"/>
      <c r="F162" s="1270"/>
      <c r="G162" s="1270"/>
    </row>
    <row r="163" spans="2:7">
      <c r="B163" s="935" t="s">
        <v>1283</v>
      </c>
      <c r="C163" s="1338" t="s">
        <v>1284</v>
      </c>
      <c r="D163" s="872" t="s">
        <v>1285</v>
      </c>
      <c r="E163" s="1014"/>
      <c r="F163" s="1270"/>
      <c r="G163" s="1270"/>
    </row>
    <row r="164" spans="2:7">
      <c r="B164" s="1306" t="s">
        <v>1286</v>
      </c>
      <c r="C164" s="1335" t="s">
        <v>1287</v>
      </c>
      <c r="D164" s="939" t="s">
        <v>997</v>
      </c>
      <c r="E164" s="987"/>
      <c r="F164" s="1270"/>
      <c r="G164" s="1270"/>
    </row>
    <row r="165" spans="2:7">
      <c r="B165" s="1331" t="s">
        <v>1288</v>
      </c>
      <c r="C165" s="1339" t="s">
        <v>1289</v>
      </c>
      <c r="D165" s="1340"/>
      <c r="E165" s="1341"/>
      <c r="F165" s="1270"/>
      <c r="G165" s="1270"/>
    </row>
    <row r="166" spans="2:7" ht="15.75">
      <c r="B166" s="935" t="s">
        <v>1290</v>
      </c>
      <c r="C166" s="1326" t="s">
        <v>1291</v>
      </c>
      <c r="D166" s="872" t="s">
        <v>873</v>
      </c>
      <c r="E166" s="1014"/>
      <c r="F166" s="1270"/>
      <c r="G166" s="1270"/>
    </row>
    <row r="167" spans="2:7">
      <c r="B167" s="935" t="s">
        <v>1292</v>
      </c>
      <c r="C167" s="1326" t="s">
        <v>1293</v>
      </c>
      <c r="D167" s="1327" t="s">
        <v>976</v>
      </c>
      <c r="E167" s="1328"/>
      <c r="F167" s="1270"/>
      <c r="G167" s="1270"/>
    </row>
    <row r="168" spans="2:7">
      <c r="B168" s="1010" t="s">
        <v>1294</v>
      </c>
      <c r="C168" s="1334" t="s">
        <v>1295</v>
      </c>
      <c r="D168" s="996" t="s">
        <v>1254</v>
      </c>
      <c r="E168" s="1014"/>
      <c r="F168" s="1270"/>
      <c r="G168" s="1270"/>
    </row>
    <row r="169" spans="2:7">
      <c r="B169" s="1306" t="s">
        <v>1296</v>
      </c>
      <c r="C169" s="1335" t="s">
        <v>1297</v>
      </c>
      <c r="D169" s="939" t="s">
        <v>997</v>
      </c>
      <c r="E169" s="987"/>
      <c r="F169" s="1270"/>
      <c r="G169" s="1270"/>
    </row>
    <row r="170" spans="2:7">
      <c r="B170" s="1331" t="s">
        <v>1298</v>
      </c>
      <c r="C170" s="1332" t="s">
        <v>1299</v>
      </c>
      <c r="D170" s="1332"/>
      <c r="E170" s="1336"/>
      <c r="F170" s="1270"/>
      <c r="G170" s="1270"/>
    </row>
    <row r="171" spans="2:7" ht="15.75">
      <c r="B171" s="935" t="s">
        <v>1300</v>
      </c>
      <c r="C171" s="1342" t="s">
        <v>1301</v>
      </c>
      <c r="D171" s="872" t="s">
        <v>873</v>
      </c>
      <c r="E171" s="1014"/>
      <c r="F171" s="1270"/>
      <c r="G171" s="1270"/>
    </row>
    <row r="172" spans="2:7">
      <c r="B172" s="935" t="s">
        <v>1302</v>
      </c>
      <c r="C172" s="1343" t="s">
        <v>1303</v>
      </c>
      <c r="D172" s="1327" t="s">
        <v>976</v>
      </c>
      <c r="E172" s="1328"/>
      <c r="F172" s="1270"/>
      <c r="G172" s="1270"/>
    </row>
    <row r="173" spans="2:7">
      <c r="B173" s="935" t="s">
        <v>1304</v>
      </c>
      <c r="C173" s="1343" t="s">
        <v>1305</v>
      </c>
      <c r="D173" s="1004" t="s">
        <v>1254</v>
      </c>
      <c r="E173" s="1014"/>
      <c r="F173" s="1270"/>
      <c r="G173" s="1270"/>
    </row>
    <row r="174" spans="2:7">
      <c r="B174" s="935" t="s">
        <v>1306</v>
      </c>
      <c r="C174" s="1344" t="s">
        <v>1307</v>
      </c>
      <c r="D174" s="996" t="s">
        <v>1254</v>
      </c>
      <c r="E174" s="1014"/>
      <c r="F174" s="1270"/>
      <c r="G174" s="1270"/>
    </row>
    <row r="175" spans="2:7">
      <c r="B175" s="1306" t="s">
        <v>1308</v>
      </c>
      <c r="C175" s="1335" t="s">
        <v>1256</v>
      </c>
      <c r="D175" s="939" t="s">
        <v>997</v>
      </c>
      <c r="E175" s="987"/>
      <c r="F175" s="1270"/>
      <c r="G175" s="1270"/>
    </row>
    <row r="176" spans="2:7">
      <c r="B176" s="1331" t="s">
        <v>1309</v>
      </c>
      <c r="C176" s="1332" t="s">
        <v>1310</v>
      </c>
      <c r="D176" s="1332"/>
      <c r="E176" s="1336"/>
      <c r="F176" s="1270"/>
      <c r="G176" s="1270"/>
    </row>
    <row r="177" spans="2:7" ht="15.75">
      <c r="B177" s="1345" t="s">
        <v>1311</v>
      </c>
      <c r="C177" s="1342" t="s">
        <v>1312</v>
      </c>
      <c r="D177" s="872" t="s">
        <v>873</v>
      </c>
      <c r="E177" s="1014"/>
      <c r="F177" s="1270"/>
      <c r="G177" s="1270"/>
    </row>
    <row r="178" spans="2:7">
      <c r="B178" s="1345" t="s">
        <v>1313</v>
      </c>
      <c r="C178" s="1343" t="s">
        <v>1314</v>
      </c>
      <c r="D178" s="1327" t="s">
        <v>976</v>
      </c>
      <c r="E178" s="1328"/>
      <c r="F178" s="1270"/>
      <c r="G178" s="1270"/>
    </row>
    <row r="179" spans="2:7">
      <c r="B179" s="1345" t="s">
        <v>1315</v>
      </c>
      <c r="C179" s="1343" t="s">
        <v>1316</v>
      </c>
      <c r="D179" s="1004" t="s">
        <v>1254</v>
      </c>
      <c r="E179" s="1014"/>
      <c r="F179" s="1270"/>
      <c r="G179" s="1270"/>
    </row>
    <row r="180" spans="2:7">
      <c r="B180" s="1345" t="s">
        <v>1317</v>
      </c>
      <c r="C180" s="1343" t="s">
        <v>1318</v>
      </c>
      <c r="D180" s="1004" t="s">
        <v>1254</v>
      </c>
      <c r="E180" s="1014"/>
      <c r="F180" s="1270"/>
      <c r="G180" s="1270"/>
    </row>
    <row r="181" spans="2:7">
      <c r="B181" s="1345" t="s">
        <v>1319</v>
      </c>
      <c r="C181" s="1343" t="s">
        <v>1320</v>
      </c>
      <c r="D181" s="1004" t="s">
        <v>1254</v>
      </c>
      <c r="E181" s="1014"/>
      <c r="F181" s="1270"/>
      <c r="G181" s="1270"/>
    </row>
    <row r="182" spans="2:7">
      <c r="B182" s="1345" t="s">
        <v>1321</v>
      </c>
      <c r="C182" s="1343" t="s">
        <v>1307</v>
      </c>
      <c r="D182" s="1004" t="s">
        <v>1254</v>
      </c>
      <c r="E182" s="1014"/>
      <c r="F182" s="1270"/>
      <c r="G182" s="1270"/>
    </row>
    <row r="183" spans="2:7">
      <c r="B183" s="1015" t="s">
        <v>1322</v>
      </c>
      <c r="C183" s="1346" t="s">
        <v>1256</v>
      </c>
      <c r="D183" s="999" t="s">
        <v>997</v>
      </c>
      <c r="E183" s="1000"/>
      <c r="F183" s="1270"/>
      <c r="G183" s="1270"/>
    </row>
    <row r="184" spans="2:7">
      <c r="B184" s="788"/>
      <c r="C184" s="789" t="s">
        <v>1323</v>
      </c>
      <c r="D184" s="789"/>
      <c r="E184" s="1264"/>
      <c r="F184" s="1347"/>
      <c r="G184" s="1270"/>
    </row>
    <row r="185" spans="2:7">
      <c r="B185" s="1320" t="s">
        <v>1324</v>
      </c>
      <c r="C185" s="1348" t="s">
        <v>1325</v>
      </c>
      <c r="D185" s="1349" t="s">
        <v>997</v>
      </c>
      <c r="E185" s="1003">
        <f>SUM(E186:E190)</f>
        <v>0</v>
      </c>
      <c r="F185" s="1270"/>
      <c r="G185" s="1270"/>
    </row>
    <row r="186" spans="2:7">
      <c r="B186" s="935" t="s">
        <v>1326</v>
      </c>
      <c r="C186" s="1278" t="s">
        <v>1327</v>
      </c>
      <c r="D186" s="1350" t="s">
        <v>997</v>
      </c>
      <c r="E186" s="994"/>
      <c r="F186" s="1301"/>
      <c r="G186" s="1301"/>
    </row>
    <row r="187" spans="2:7">
      <c r="B187" s="935" t="s">
        <v>1328</v>
      </c>
      <c r="C187" s="1278" t="s">
        <v>1329</v>
      </c>
      <c r="D187" s="1350" t="s">
        <v>997</v>
      </c>
      <c r="E187" s="994"/>
      <c r="F187" s="1301"/>
      <c r="G187" s="1301"/>
    </row>
    <row r="188" spans="2:7">
      <c r="B188" s="935" t="s">
        <v>1330</v>
      </c>
      <c r="C188" s="1278" t="s">
        <v>1331</v>
      </c>
      <c r="D188" s="1350" t="s">
        <v>997</v>
      </c>
      <c r="E188" s="994"/>
      <c r="F188" s="1301"/>
      <c r="G188" s="1301"/>
    </row>
    <row r="189" spans="2:7">
      <c r="B189" s="935" t="s">
        <v>1332</v>
      </c>
      <c r="C189" s="1278" t="s">
        <v>1333</v>
      </c>
      <c r="D189" s="1350" t="s">
        <v>997</v>
      </c>
      <c r="E189" s="994"/>
      <c r="F189" s="1301"/>
      <c r="G189" s="1301"/>
    </row>
    <row r="190" spans="2:7">
      <c r="B190" s="935" t="s">
        <v>1334</v>
      </c>
      <c r="C190" s="1278" t="s">
        <v>1335</v>
      </c>
      <c r="D190" s="1350" t="s">
        <v>997</v>
      </c>
      <c r="E190" s="991">
        <f>SUM(E191:E195)</f>
        <v>0</v>
      </c>
      <c r="F190" s="1301"/>
      <c r="G190" s="1301"/>
    </row>
    <row r="191" spans="2:7">
      <c r="B191" s="892" t="s">
        <v>1336</v>
      </c>
      <c r="C191" s="992" t="s">
        <v>1337</v>
      </c>
      <c r="D191" s="1327" t="s">
        <v>997</v>
      </c>
      <c r="E191" s="993"/>
      <c r="F191" s="1301"/>
      <c r="G191" s="1301"/>
    </row>
    <row r="192" spans="2:7">
      <c r="B192" s="892" t="s">
        <v>1338</v>
      </c>
      <c r="C192" s="992" t="s">
        <v>1339</v>
      </c>
      <c r="D192" s="1327" t="s">
        <v>997</v>
      </c>
      <c r="E192" s="993"/>
      <c r="F192" s="1301"/>
      <c r="G192" s="1301"/>
    </row>
    <row r="193" spans="2:7">
      <c r="B193" s="892" t="s">
        <v>1340</v>
      </c>
      <c r="C193" s="992" t="s">
        <v>1341</v>
      </c>
      <c r="D193" s="1327" t="s">
        <v>997</v>
      </c>
      <c r="E193" s="993"/>
      <c r="F193" s="1301"/>
      <c r="G193" s="1301"/>
    </row>
    <row r="194" spans="2:7">
      <c r="B194" s="892" t="s">
        <v>1342</v>
      </c>
      <c r="C194" s="992" t="s">
        <v>1343</v>
      </c>
      <c r="D194" s="1327" t="s">
        <v>997</v>
      </c>
      <c r="E194" s="993"/>
      <c r="F194" s="1301"/>
      <c r="G194" s="1301"/>
    </row>
    <row r="195" spans="2:7">
      <c r="B195" s="1351" t="s">
        <v>1344</v>
      </c>
      <c r="C195" s="1352" t="s">
        <v>1345</v>
      </c>
      <c r="D195" s="1353" t="s">
        <v>997</v>
      </c>
      <c r="E195" s="1354"/>
      <c r="F195" s="1355"/>
      <c r="G195" s="1355"/>
    </row>
    <row r="196" spans="2:7">
      <c r="B196" s="1356"/>
      <c r="C196" s="1356"/>
      <c r="D196" s="1356"/>
      <c r="E196" s="1357"/>
    </row>
    <row r="197" spans="2:7">
      <c r="B197" s="1358" t="s">
        <v>1346</v>
      </c>
      <c r="C197" s="1" t="s">
        <v>1347</v>
      </c>
    </row>
    <row r="198" spans="2:7">
      <c r="B198" s="1359" t="s">
        <v>1348</v>
      </c>
      <c r="C198" s="1" t="s">
        <v>1349</v>
      </c>
    </row>
    <row r="199" spans="2:7">
      <c r="C199" s="1360"/>
    </row>
    <row r="200" spans="2:7">
      <c r="B200" s="1361"/>
    </row>
    <row r="201" spans="2:7">
      <c r="B201" s="1361"/>
      <c r="C201" s="1362"/>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sheetPr codeName="Sheet1"/>
  <dimension ref="A1:P259"/>
  <sheetViews>
    <sheetView zoomScale="85" zoomScaleNormal="85" workbookViewId="0"/>
  </sheetViews>
  <sheetFormatPr defaultRowHeight="1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c r="A1" s="6" t="s">
        <v>0</v>
      </c>
      <c r="B1" s="7"/>
      <c r="C1" s="7"/>
      <c r="D1" s="7"/>
      <c r="E1" s="7"/>
      <c r="F1" s="7"/>
      <c r="G1" s="7"/>
      <c r="H1" s="7"/>
      <c r="I1" s="7"/>
      <c r="J1" s="7"/>
      <c r="K1" s="7"/>
      <c r="L1" s="7"/>
      <c r="M1" s="7"/>
      <c r="N1" s="7"/>
      <c r="O1" s="7"/>
      <c r="P1" s="7"/>
    </row>
    <row r="2" spans="1:16">
      <c r="A2" s="6" t="s">
        <v>1</v>
      </c>
      <c r="B2" s="7"/>
      <c r="C2" s="7"/>
      <c r="D2" s="7"/>
      <c r="E2" s="7"/>
      <c r="F2" s="7"/>
      <c r="G2" s="7"/>
      <c r="H2" s="7"/>
      <c r="I2" s="7"/>
      <c r="J2" s="7"/>
      <c r="K2" s="7"/>
      <c r="L2" s="7"/>
      <c r="M2" s="7"/>
      <c r="N2" s="7"/>
      <c r="O2" s="7"/>
      <c r="P2" s="7"/>
    </row>
    <row r="3" spans="1:16">
      <c r="A3" s="7"/>
      <c r="B3" s="7"/>
      <c r="C3" s="7"/>
      <c r="D3" s="7"/>
      <c r="E3" s="7"/>
      <c r="F3" s="7"/>
      <c r="G3" s="7"/>
      <c r="H3" s="7"/>
      <c r="I3" s="7"/>
      <c r="J3" s="7"/>
      <c r="K3" s="7"/>
      <c r="L3" s="7"/>
      <c r="M3" s="7"/>
      <c r="N3" s="7"/>
      <c r="O3" s="7"/>
      <c r="P3" s="7"/>
    </row>
    <row r="4" spans="1:16">
      <c r="A4" s="7"/>
      <c r="B4" s="7"/>
      <c r="C4" s="7"/>
      <c r="D4" s="7"/>
      <c r="E4" s="7"/>
      <c r="F4" s="7"/>
      <c r="G4" s="7"/>
      <c r="H4" s="7"/>
      <c r="I4" s="7"/>
      <c r="J4" s="7"/>
      <c r="K4" s="7"/>
      <c r="L4" s="7"/>
      <c r="M4" s="7"/>
      <c r="N4" s="7"/>
      <c r="O4" s="7"/>
      <c r="P4" s="7"/>
    </row>
    <row r="5" spans="1:16">
      <c r="A5" s="8" t="s">
        <v>1350</v>
      </c>
      <c r="B5" s="7"/>
      <c r="C5" s="7"/>
      <c r="D5" s="7"/>
      <c r="E5" s="7"/>
      <c r="F5" s="7"/>
      <c r="G5" s="7"/>
      <c r="H5" s="7"/>
      <c r="I5" s="7"/>
      <c r="J5" s="7"/>
      <c r="K5" s="7"/>
      <c r="L5" s="7"/>
      <c r="M5" s="7"/>
      <c r="N5" s="7"/>
      <c r="O5" s="7"/>
      <c r="P5" s="7"/>
    </row>
    <row r="6" spans="1:16">
      <c r="A6" s="7"/>
      <c r="B6" s="7"/>
      <c r="C6" s="7"/>
      <c r="D6" s="7"/>
      <c r="E6" s="7"/>
      <c r="F6" s="7"/>
      <c r="G6" s="7"/>
      <c r="H6" s="7"/>
      <c r="I6" s="7"/>
      <c r="J6" s="7"/>
      <c r="K6" s="7"/>
      <c r="L6" s="7"/>
      <c r="M6" s="7"/>
      <c r="N6" s="7"/>
      <c r="O6" s="7"/>
      <c r="P6" s="7"/>
    </row>
    <row r="8" spans="1:16">
      <c r="B8" s="1512" t="s">
        <v>1351</v>
      </c>
      <c r="C8" s="1512"/>
      <c r="D8" s="1512"/>
      <c r="E8" s="1512"/>
      <c r="F8" s="1512"/>
      <c r="G8" s="1512"/>
      <c r="H8" s="1512"/>
      <c r="I8" s="1512"/>
      <c r="J8" s="1512"/>
      <c r="K8" s="1512"/>
      <c r="L8" s="1512"/>
      <c r="M8" s="1512"/>
      <c r="N8" s="1512"/>
      <c r="O8" s="1512"/>
      <c r="P8" s="1512"/>
    </row>
    <row r="9" spans="1:16" ht="154.5" customHeight="1">
      <c r="B9" s="1363" t="s">
        <v>4</v>
      </c>
      <c r="C9" s="1364" t="s">
        <v>1352</v>
      </c>
      <c r="D9" s="1365" t="s">
        <v>1353</v>
      </c>
      <c r="E9" s="1366" t="s">
        <v>1354</v>
      </c>
      <c r="F9" s="1367" t="s">
        <v>1355</v>
      </c>
      <c r="G9" s="1368" t="s">
        <v>1356</v>
      </c>
      <c r="H9" s="1369" t="s">
        <v>1357</v>
      </c>
      <c r="I9" s="1370" t="s">
        <v>1358</v>
      </c>
      <c r="J9" s="1368" t="s">
        <v>1359</v>
      </c>
      <c r="K9" s="1369" t="s">
        <v>1360</v>
      </c>
      <c r="L9" s="1371" t="s">
        <v>1361</v>
      </c>
      <c r="M9" s="1372" t="s">
        <v>1362</v>
      </c>
      <c r="N9" s="1368" t="s">
        <v>1363</v>
      </c>
      <c r="O9" s="1371" t="s">
        <v>1364</v>
      </c>
      <c r="P9" s="1373" t="s">
        <v>1365</v>
      </c>
    </row>
    <row r="10" spans="1:16">
      <c r="B10" s="1374" t="s">
        <v>69</v>
      </c>
      <c r="C10" s="1375" t="s">
        <v>615</v>
      </c>
      <c r="D10" s="1374"/>
      <c r="E10" s="1376"/>
      <c r="F10" s="1377"/>
      <c r="G10" s="1378">
        <f>G11+G24+G49+G58+G79+G88</f>
        <v>0</v>
      </c>
      <c r="H10" s="1379">
        <f t="shared" ref="H10:P10" si="0">H11+H24+H49+H58+H79+H88</f>
        <v>0</v>
      </c>
      <c r="I10" s="1380">
        <f t="shared" si="0"/>
        <v>0</v>
      </c>
      <c r="J10" s="1378">
        <f t="shared" si="0"/>
        <v>0</v>
      </c>
      <c r="K10" s="1379">
        <f t="shared" si="0"/>
        <v>0</v>
      </c>
      <c r="L10" s="1380">
        <f t="shared" si="0"/>
        <v>0</v>
      </c>
      <c r="M10" s="1376">
        <f t="shared" si="0"/>
        <v>0</v>
      </c>
      <c r="N10" s="1378">
        <f t="shared" si="0"/>
        <v>0</v>
      </c>
      <c r="O10" s="1381">
        <f t="shared" si="0"/>
        <v>0</v>
      </c>
      <c r="P10" s="1381">
        <f t="shared" si="0"/>
        <v>0</v>
      </c>
    </row>
    <row r="11" spans="1:16">
      <c r="B11" s="1382" t="s">
        <v>71</v>
      </c>
      <c r="C11" s="1383" t="s">
        <v>8</v>
      </c>
      <c r="D11" s="1384"/>
      <c r="E11" s="1385"/>
      <c r="F11" s="1386"/>
      <c r="G11" s="1387">
        <f t="shared" ref="G11:P11" si="1">G12+G16+G20</f>
        <v>0</v>
      </c>
      <c r="H11" s="1388">
        <f t="shared" si="1"/>
        <v>0</v>
      </c>
      <c r="I11" s="1389">
        <f t="shared" si="1"/>
        <v>0</v>
      </c>
      <c r="J11" s="1387">
        <f t="shared" si="1"/>
        <v>0</v>
      </c>
      <c r="K11" s="1388">
        <f t="shared" si="1"/>
        <v>0</v>
      </c>
      <c r="L11" s="1389">
        <f t="shared" si="1"/>
        <v>0</v>
      </c>
      <c r="M11" s="1385">
        <f t="shared" si="1"/>
        <v>0</v>
      </c>
      <c r="N11" s="1387">
        <f t="shared" si="1"/>
        <v>0</v>
      </c>
      <c r="O11" s="1390">
        <f t="shared" si="1"/>
        <v>0</v>
      </c>
      <c r="P11" s="1390">
        <f t="shared" si="1"/>
        <v>0</v>
      </c>
    </row>
    <row r="12" spans="1:16">
      <c r="B12" s="1391" t="s">
        <v>73</v>
      </c>
      <c r="C12" s="1392" t="s">
        <v>10</v>
      </c>
      <c r="D12" s="1393"/>
      <c r="E12" s="1385"/>
      <c r="F12" s="1386"/>
      <c r="G12" s="1394">
        <f t="shared" ref="G12:P12" si="2">SUM(G13:G15)</f>
        <v>0</v>
      </c>
      <c r="H12" s="1395">
        <f t="shared" si="2"/>
        <v>0</v>
      </c>
      <c r="I12" s="1396">
        <f t="shared" si="2"/>
        <v>0</v>
      </c>
      <c r="J12" s="1394">
        <f t="shared" si="2"/>
        <v>0</v>
      </c>
      <c r="K12" s="1395">
        <f t="shared" si="2"/>
        <v>0</v>
      </c>
      <c r="L12" s="1396">
        <f t="shared" si="2"/>
        <v>0</v>
      </c>
      <c r="M12" s="1397">
        <f t="shared" si="2"/>
        <v>0</v>
      </c>
      <c r="N12" s="1394">
        <f t="shared" si="2"/>
        <v>0</v>
      </c>
      <c r="O12" s="1398">
        <f t="shared" si="2"/>
        <v>0</v>
      </c>
      <c r="P12" s="1398">
        <f t="shared" si="2"/>
        <v>0</v>
      </c>
    </row>
    <row r="13" spans="1:16">
      <c r="B13" s="1399"/>
      <c r="C13" s="1400" t="s">
        <v>1366</v>
      </c>
      <c r="D13" s="1401"/>
      <c r="E13" s="1402"/>
      <c r="F13" s="1403"/>
      <c r="G13" s="1404"/>
      <c r="H13" s="1405"/>
      <c r="I13" s="1406"/>
      <c r="J13" s="1404"/>
      <c r="K13" s="1405"/>
      <c r="L13" s="1406"/>
      <c r="M13" s="1407"/>
      <c r="N13" s="1404"/>
      <c r="O13" s="1408"/>
      <c r="P13" s="1408"/>
    </row>
    <row r="14" spans="1:16">
      <c r="B14" s="1399"/>
      <c r="C14" s="1400" t="s">
        <v>1366</v>
      </c>
      <c r="D14" s="1401"/>
      <c r="E14" s="1402"/>
      <c r="F14" s="1403"/>
      <c r="G14" s="1404"/>
      <c r="H14" s="1405"/>
      <c r="I14" s="1406"/>
      <c r="J14" s="1404"/>
      <c r="K14" s="1405"/>
      <c r="L14" s="1406"/>
      <c r="M14" s="1407"/>
      <c r="N14" s="1404"/>
      <c r="O14" s="1408"/>
      <c r="P14" s="1408"/>
    </row>
    <row r="15" spans="1:16">
      <c r="B15" s="1399"/>
      <c r="C15" s="1400" t="s">
        <v>1366</v>
      </c>
      <c r="D15" s="1401"/>
      <c r="E15" s="1402"/>
      <c r="F15" s="1403"/>
      <c r="G15" s="1404"/>
      <c r="H15" s="1405"/>
      <c r="I15" s="1406"/>
      <c r="J15" s="1404"/>
      <c r="K15" s="1405"/>
      <c r="L15" s="1406"/>
      <c r="M15" s="1407"/>
      <c r="N15" s="1404"/>
      <c r="O15" s="1408"/>
      <c r="P15" s="1408"/>
    </row>
    <row r="16" spans="1:16">
      <c r="B16" s="1391" t="s">
        <v>75</v>
      </c>
      <c r="C16" s="1392" t="s">
        <v>11</v>
      </c>
      <c r="D16" s="1393"/>
      <c r="E16" s="1385"/>
      <c r="F16" s="1386"/>
      <c r="G16" s="1394">
        <f t="shared" ref="G16:P16" si="3">SUM(G17:G19)</f>
        <v>0</v>
      </c>
      <c r="H16" s="1395">
        <f t="shared" si="3"/>
        <v>0</v>
      </c>
      <c r="I16" s="1396">
        <f t="shared" si="3"/>
        <v>0</v>
      </c>
      <c r="J16" s="1394">
        <f t="shared" si="3"/>
        <v>0</v>
      </c>
      <c r="K16" s="1395">
        <f t="shared" si="3"/>
        <v>0</v>
      </c>
      <c r="L16" s="1396">
        <f t="shared" si="3"/>
        <v>0</v>
      </c>
      <c r="M16" s="1397">
        <f t="shared" si="3"/>
        <v>0</v>
      </c>
      <c r="N16" s="1394">
        <f t="shared" si="3"/>
        <v>0</v>
      </c>
      <c r="O16" s="1398">
        <f t="shared" si="3"/>
        <v>0</v>
      </c>
      <c r="P16" s="1398">
        <f t="shared" si="3"/>
        <v>0</v>
      </c>
    </row>
    <row r="17" spans="2:16">
      <c r="B17" s="1399"/>
      <c r="C17" s="1400" t="s">
        <v>1366</v>
      </c>
      <c r="D17" s="1401"/>
      <c r="E17" s="1402"/>
      <c r="F17" s="1403"/>
      <c r="G17" s="1404"/>
      <c r="H17" s="1405"/>
      <c r="I17" s="1406"/>
      <c r="J17" s="1404"/>
      <c r="K17" s="1405"/>
      <c r="L17" s="1406"/>
      <c r="M17" s="1407"/>
      <c r="N17" s="1404"/>
      <c r="O17" s="1408"/>
      <c r="P17" s="1408"/>
    </row>
    <row r="18" spans="2:16">
      <c r="B18" s="1399"/>
      <c r="C18" s="1400" t="s">
        <v>1366</v>
      </c>
      <c r="D18" s="1401"/>
      <c r="E18" s="1402"/>
      <c r="F18" s="1403"/>
      <c r="G18" s="1404"/>
      <c r="H18" s="1405"/>
      <c r="I18" s="1406"/>
      <c r="J18" s="1404"/>
      <c r="K18" s="1405"/>
      <c r="L18" s="1406"/>
      <c r="M18" s="1407"/>
      <c r="N18" s="1404"/>
      <c r="O18" s="1408"/>
      <c r="P18" s="1408"/>
    </row>
    <row r="19" spans="2:16">
      <c r="B19" s="1399"/>
      <c r="C19" s="1400" t="s">
        <v>1366</v>
      </c>
      <c r="D19" s="1401"/>
      <c r="E19" s="1402"/>
      <c r="F19" s="1403"/>
      <c r="G19" s="1404"/>
      <c r="H19" s="1405"/>
      <c r="I19" s="1406"/>
      <c r="J19" s="1404"/>
      <c r="K19" s="1405"/>
      <c r="L19" s="1406"/>
      <c r="M19" s="1407"/>
      <c r="N19" s="1404"/>
      <c r="O19" s="1408"/>
      <c r="P19" s="1408"/>
    </row>
    <row r="20" spans="2:16">
      <c r="B20" s="1391" t="s">
        <v>599</v>
      </c>
      <c r="C20" s="1392" t="s">
        <v>13</v>
      </c>
      <c r="D20" s="1393"/>
      <c r="E20" s="1385"/>
      <c r="F20" s="1386"/>
      <c r="G20" s="1394">
        <f t="shared" ref="G20:P20" si="4">SUM(G21:G23)</f>
        <v>0</v>
      </c>
      <c r="H20" s="1395">
        <f t="shared" si="4"/>
        <v>0</v>
      </c>
      <c r="I20" s="1396">
        <f t="shared" si="4"/>
        <v>0</v>
      </c>
      <c r="J20" s="1394">
        <f t="shared" si="4"/>
        <v>0</v>
      </c>
      <c r="K20" s="1395">
        <f t="shared" si="4"/>
        <v>0</v>
      </c>
      <c r="L20" s="1396">
        <f t="shared" si="4"/>
        <v>0</v>
      </c>
      <c r="M20" s="1397">
        <f t="shared" si="4"/>
        <v>0</v>
      </c>
      <c r="N20" s="1394">
        <f t="shared" si="4"/>
        <v>0</v>
      </c>
      <c r="O20" s="1398">
        <f t="shared" si="4"/>
        <v>0</v>
      </c>
      <c r="P20" s="1398">
        <f t="shared" si="4"/>
        <v>0</v>
      </c>
    </row>
    <row r="21" spans="2:16">
      <c r="B21" s="1399"/>
      <c r="C21" s="1400" t="s">
        <v>1366</v>
      </c>
      <c r="D21" s="1401"/>
      <c r="E21" s="1402"/>
      <c r="F21" s="1403"/>
      <c r="G21" s="1404"/>
      <c r="H21" s="1405"/>
      <c r="I21" s="1406"/>
      <c r="J21" s="1404"/>
      <c r="K21" s="1405"/>
      <c r="L21" s="1406"/>
      <c r="M21" s="1407"/>
      <c r="N21" s="1404"/>
      <c r="O21" s="1408"/>
      <c r="P21" s="1408"/>
    </row>
    <row r="22" spans="2:16">
      <c r="B22" s="1399"/>
      <c r="C22" s="1400" t="s">
        <v>1366</v>
      </c>
      <c r="D22" s="1401"/>
      <c r="E22" s="1402"/>
      <c r="F22" s="1403"/>
      <c r="G22" s="1404"/>
      <c r="H22" s="1405"/>
      <c r="I22" s="1406"/>
      <c r="J22" s="1404"/>
      <c r="K22" s="1405"/>
      <c r="L22" s="1406"/>
      <c r="M22" s="1407"/>
      <c r="N22" s="1404"/>
      <c r="O22" s="1408"/>
      <c r="P22" s="1408"/>
    </row>
    <row r="23" spans="2:16">
      <c r="B23" s="1399"/>
      <c r="C23" s="1400" t="s">
        <v>1366</v>
      </c>
      <c r="D23" s="1401"/>
      <c r="E23" s="1402"/>
      <c r="F23" s="1403"/>
      <c r="G23" s="1404"/>
      <c r="H23" s="1405"/>
      <c r="I23" s="1406"/>
      <c r="J23" s="1404"/>
      <c r="K23" s="1405"/>
      <c r="L23" s="1406"/>
      <c r="M23" s="1407"/>
      <c r="N23" s="1404"/>
      <c r="O23" s="1408"/>
      <c r="P23" s="1408"/>
    </row>
    <row r="24" spans="2:16">
      <c r="B24" s="1409" t="s">
        <v>77</v>
      </c>
      <c r="C24" s="1410" t="s">
        <v>15</v>
      </c>
      <c r="D24" s="1411"/>
      <c r="E24" s="1385"/>
      <c r="F24" s="1386"/>
      <c r="G24" s="1386">
        <f>G25+G29+G33+G45+G37+G41</f>
        <v>0</v>
      </c>
      <c r="H24" s="1412">
        <f t="shared" ref="H24:P24" si="5">H25+H29+H33+H45+H37+H41</f>
        <v>0</v>
      </c>
      <c r="I24" s="1413">
        <f t="shared" si="5"/>
        <v>0</v>
      </c>
      <c r="J24" s="1386">
        <f t="shared" si="5"/>
        <v>0</v>
      </c>
      <c r="K24" s="1412">
        <f t="shared" si="5"/>
        <v>0</v>
      </c>
      <c r="L24" s="1413">
        <f t="shared" si="5"/>
        <v>0</v>
      </c>
      <c r="M24" s="1387">
        <f t="shared" si="5"/>
        <v>0</v>
      </c>
      <c r="N24" s="1386">
        <f t="shared" si="5"/>
        <v>0</v>
      </c>
      <c r="O24" s="1414">
        <f t="shared" si="5"/>
        <v>0</v>
      </c>
      <c r="P24" s="1415">
        <f t="shared" si="5"/>
        <v>0</v>
      </c>
    </row>
    <row r="25" spans="2:16">
      <c r="B25" s="1391" t="s">
        <v>79</v>
      </c>
      <c r="C25" s="1392" t="s">
        <v>17</v>
      </c>
      <c r="D25" s="1393"/>
      <c r="E25" s="1385"/>
      <c r="F25" s="1386"/>
      <c r="G25" s="1394">
        <f t="shared" ref="G25:P25" si="6">SUM(G26:G28)</f>
        <v>0</v>
      </c>
      <c r="H25" s="1395">
        <f t="shared" si="6"/>
        <v>0</v>
      </c>
      <c r="I25" s="1396">
        <f t="shared" si="6"/>
        <v>0</v>
      </c>
      <c r="J25" s="1394">
        <f t="shared" si="6"/>
        <v>0</v>
      </c>
      <c r="K25" s="1395">
        <f t="shared" si="6"/>
        <v>0</v>
      </c>
      <c r="L25" s="1396">
        <f t="shared" si="6"/>
        <v>0</v>
      </c>
      <c r="M25" s="1397">
        <f t="shared" si="6"/>
        <v>0</v>
      </c>
      <c r="N25" s="1394">
        <f t="shared" si="6"/>
        <v>0</v>
      </c>
      <c r="O25" s="1398">
        <f t="shared" si="6"/>
        <v>0</v>
      </c>
      <c r="P25" s="1398">
        <f t="shared" si="6"/>
        <v>0</v>
      </c>
    </row>
    <row r="26" spans="2:16">
      <c r="B26" s="1399"/>
      <c r="C26" s="1400" t="s">
        <v>1366</v>
      </c>
      <c r="D26" s="1401"/>
      <c r="E26" s="1402"/>
      <c r="F26" s="1403"/>
      <c r="G26" s="1404"/>
      <c r="H26" s="1405"/>
      <c r="I26" s="1406"/>
      <c r="J26" s="1404"/>
      <c r="K26" s="1405"/>
      <c r="L26" s="1406"/>
      <c r="M26" s="1407"/>
      <c r="N26" s="1416"/>
      <c r="O26" s="1417"/>
      <c r="P26" s="1417"/>
    </row>
    <row r="27" spans="2:16">
      <c r="B27" s="1399"/>
      <c r="C27" s="1400" t="s">
        <v>1366</v>
      </c>
      <c r="D27" s="1401"/>
      <c r="E27" s="1402"/>
      <c r="F27" s="1403"/>
      <c r="G27" s="1404"/>
      <c r="H27" s="1405"/>
      <c r="I27" s="1406"/>
      <c r="J27" s="1404"/>
      <c r="K27" s="1405"/>
      <c r="L27" s="1406"/>
      <c r="M27" s="1407"/>
      <c r="N27" s="1416"/>
      <c r="O27" s="1417"/>
      <c r="P27" s="1417"/>
    </row>
    <row r="28" spans="2:16">
      <c r="B28" s="1399"/>
      <c r="C28" s="1400" t="s">
        <v>1366</v>
      </c>
      <c r="D28" s="1401"/>
      <c r="E28" s="1402"/>
      <c r="F28" s="1403"/>
      <c r="G28" s="1404"/>
      <c r="H28" s="1405"/>
      <c r="I28" s="1406"/>
      <c r="J28" s="1404"/>
      <c r="K28" s="1405"/>
      <c r="L28" s="1406"/>
      <c r="M28" s="1407"/>
      <c r="N28" s="1416"/>
      <c r="O28" s="1417"/>
      <c r="P28" s="1417"/>
    </row>
    <row r="29" spans="2:16">
      <c r="B29" s="1391" t="s">
        <v>87</v>
      </c>
      <c r="C29" s="1392" t="s">
        <v>600</v>
      </c>
      <c r="D29" s="1393"/>
      <c r="E29" s="1385"/>
      <c r="F29" s="1386"/>
      <c r="G29" s="1394">
        <f t="shared" ref="G29:P29" si="7">SUM(G30:G32)</f>
        <v>0</v>
      </c>
      <c r="H29" s="1395">
        <f t="shared" si="7"/>
        <v>0</v>
      </c>
      <c r="I29" s="1396">
        <f t="shared" si="7"/>
        <v>0</v>
      </c>
      <c r="J29" s="1394">
        <f t="shared" si="7"/>
        <v>0</v>
      </c>
      <c r="K29" s="1395">
        <f t="shared" si="7"/>
        <v>0</v>
      </c>
      <c r="L29" s="1396">
        <f t="shared" si="7"/>
        <v>0</v>
      </c>
      <c r="M29" s="1397">
        <f t="shared" si="7"/>
        <v>0</v>
      </c>
      <c r="N29" s="1394">
        <f t="shared" si="7"/>
        <v>0</v>
      </c>
      <c r="O29" s="1398">
        <f t="shared" si="7"/>
        <v>0</v>
      </c>
      <c r="P29" s="1398">
        <f t="shared" si="7"/>
        <v>0</v>
      </c>
    </row>
    <row r="30" spans="2:16">
      <c r="B30" s="1399"/>
      <c r="C30" s="1400" t="s">
        <v>1366</v>
      </c>
      <c r="D30" s="1401"/>
      <c r="E30" s="1402"/>
      <c r="F30" s="1403"/>
      <c r="G30" s="1404"/>
      <c r="H30" s="1405"/>
      <c r="I30" s="1406"/>
      <c r="J30" s="1404"/>
      <c r="K30" s="1405"/>
      <c r="L30" s="1406"/>
      <c r="M30" s="1407"/>
      <c r="N30" s="1416"/>
      <c r="O30" s="1417"/>
      <c r="P30" s="1417"/>
    </row>
    <row r="31" spans="2:16">
      <c r="B31" s="1399"/>
      <c r="C31" s="1400" t="s">
        <v>1366</v>
      </c>
      <c r="D31" s="1401"/>
      <c r="E31" s="1402"/>
      <c r="F31" s="1403"/>
      <c r="G31" s="1404"/>
      <c r="H31" s="1405"/>
      <c r="I31" s="1406"/>
      <c r="J31" s="1404"/>
      <c r="K31" s="1405"/>
      <c r="L31" s="1406"/>
      <c r="M31" s="1407"/>
      <c r="N31" s="1416"/>
      <c r="O31" s="1417"/>
      <c r="P31" s="1417"/>
    </row>
    <row r="32" spans="2:16">
      <c r="B32" s="1399"/>
      <c r="C32" s="1400" t="s">
        <v>1366</v>
      </c>
      <c r="D32" s="1401"/>
      <c r="E32" s="1402"/>
      <c r="F32" s="1403"/>
      <c r="G32" s="1404"/>
      <c r="H32" s="1405"/>
      <c r="I32" s="1406"/>
      <c r="J32" s="1404"/>
      <c r="K32" s="1405"/>
      <c r="L32" s="1406"/>
      <c r="M32" s="1407"/>
      <c r="N32" s="1416"/>
      <c r="O32" s="1417"/>
      <c r="P32" s="1417"/>
    </row>
    <row r="33" spans="2:16">
      <c r="B33" s="1391" t="s">
        <v>97</v>
      </c>
      <c r="C33" s="1392" t="s">
        <v>23</v>
      </c>
      <c r="D33" s="1393"/>
      <c r="E33" s="1385"/>
      <c r="F33" s="1386"/>
      <c r="G33" s="1394">
        <f t="shared" ref="G33:P33" si="8">SUM(G34:G36)</f>
        <v>0</v>
      </c>
      <c r="H33" s="1395">
        <f t="shared" si="8"/>
        <v>0</v>
      </c>
      <c r="I33" s="1396">
        <f t="shared" si="8"/>
        <v>0</v>
      </c>
      <c r="J33" s="1394">
        <f t="shared" si="8"/>
        <v>0</v>
      </c>
      <c r="K33" s="1395">
        <f t="shared" si="8"/>
        <v>0</v>
      </c>
      <c r="L33" s="1396">
        <f t="shared" si="8"/>
        <v>0</v>
      </c>
      <c r="M33" s="1397">
        <f t="shared" si="8"/>
        <v>0</v>
      </c>
      <c r="N33" s="1394">
        <f t="shared" si="8"/>
        <v>0</v>
      </c>
      <c r="O33" s="1398">
        <f t="shared" si="8"/>
        <v>0</v>
      </c>
      <c r="P33" s="1398">
        <f t="shared" si="8"/>
        <v>0</v>
      </c>
    </row>
    <row r="34" spans="2:16">
      <c r="B34" s="1399"/>
      <c r="C34" s="1400" t="s">
        <v>1366</v>
      </c>
      <c r="D34" s="1401"/>
      <c r="E34" s="1402"/>
      <c r="F34" s="1403"/>
      <c r="G34" s="1404"/>
      <c r="H34" s="1405"/>
      <c r="I34" s="1406"/>
      <c r="J34" s="1404"/>
      <c r="K34" s="1405"/>
      <c r="L34" s="1406"/>
      <c r="M34" s="1407"/>
      <c r="N34" s="1416"/>
      <c r="O34" s="1417"/>
      <c r="P34" s="1417"/>
    </row>
    <row r="35" spans="2:16">
      <c r="B35" s="1399"/>
      <c r="C35" s="1400" t="s">
        <v>1366</v>
      </c>
      <c r="D35" s="1401"/>
      <c r="E35" s="1402"/>
      <c r="F35" s="1403"/>
      <c r="G35" s="1404"/>
      <c r="H35" s="1405"/>
      <c r="I35" s="1406"/>
      <c r="J35" s="1404"/>
      <c r="K35" s="1405"/>
      <c r="L35" s="1406"/>
      <c r="M35" s="1407"/>
      <c r="N35" s="1416"/>
      <c r="O35" s="1417"/>
      <c r="P35" s="1417"/>
    </row>
    <row r="36" spans="2:16">
      <c r="B36" s="1399"/>
      <c r="C36" s="1400" t="s">
        <v>1366</v>
      </c>
      <c r="D36" s="1401"/>
      <c r="E36" s="1402"/>
      <c r="F36" s="1403"/>
      <c r="G36" s="1404"/>
      <c r="H36" s="1405"/>
      <c r="I36" s="1406"/>
      <c r="J36" s="1404"/>
      <c r="K36" s="1405"/>
      <c r="L36" s="1406"/>
      <c r="M36" s="1407"/>
      <c r="N36" s="1416"/>
      <c r="O36" s="1417"/>
      <c r="P36" s="1417"/>
    </row>
    <row r="37" spans="2:16">
      <c r="B37" s="1391" t="s">
        <v>601</v>
      </c>
      <c r="C37" s="1392" t="s">
        <v>25</v>
      </c>
      <c r="D37" s="1393"/>
      <c r="E37" s="1385"/>
      <c r="F37" s="1386"/>
      <c r="G37" s="1394">
        <f t="shared" ref="G37:P37" si="9">SUM(G38:G40)</f>
        <v>0</v>
      </c>
      <c r="H37" s="1395">
        <f t="shared" si="9"/>
        <v>0</v>
      </c>
      <c r="I37" s="1396">
        <f t="shared" si="9"/>
        <v>0</v>
      </c>
      <c r="J37" s="1394">
        <f t="shared" si="9"/>
        <v>0</v>
      </c>
      <c r="K37" s="1395">
        <f t="shared" si="9"/>
        <v>0</v>
      </c>
      <c r="L37" s="1396">
        <f t="shared" si="9"/>
        <v>0</v>
      </c>
      <c r="M37" s="1397">
        <f t="shared" si="9"/>
        <v>0</v>
      </c>
      <c r="N37" s="1394">
        <f t="shared" si="9"/>
        <v>0</v>
      </c>
      <c r="O37" s="1398">
        <f t="shared" si="9"/>
        <v>0</v>
      </c>
      <c r="P37" s="1398">
        <f t="shared" si="9"/>
        <v>0</v>
      </c>
    </row>
    <row r="38" spans="2:16">
      <c r="B38" s="1399"/>
      <c r="C38" s="1400" t="s">
        <v>1366</v>
      </c>
      <c r="D38" s="1401"/>
      <c r="E38" s="1402"/>
      <c r="F38" s="1403"/>
      <c r="G38" s="1404"/>
      <c r="H38" s="1405"/>
      <c r="I38" s="1406"/>
      <c r="J38" s="1404"/>
      <c r="K38" s="1405"/>
      <c r="L38" s="1406"/>
      <c r="M38" s="1407"/>
      <c r="N38" s="1416"/>
      <c r="O38" s="1417"/>
      <c r="P38" s="1417"/>
    </row>
    <row r="39" spans="2:16">
      <c r="B39" s="1399"/>
      <c r="C39" s="1400" t="s">
        <v>1366</v>
      </c>
      <c r="D39" s="1401"/>
      <c r="E39" s="1402"/>
      <c r="F39" s="1403"/>
      <c r="G39" s="1404"/>
      <c r="H39" s="1405"/>
      <c r="I39" s="1406"/>
      <c r="J39" s="1404"/>
      <c r="K39" s="1405"/>
      <c r="L39" s="1406"/>
      <c r="M39" s="1407"/>
      <c r="N39" s="1416"/>
      <c r="O39" s="1417"/>
      <c r="P39" s="1417"/>
    </row>
    <row r="40" spans="2:16">
      <c r="B40" s="1399"/>
      <c r="C40" s="1400" t="s">
        <v>1366</v>
      </c>
      <c r="D40" s="1401"/>
      <c r="E40" s="1402"/>
      <c r="F40" s="1403"/>
      <c r="G40" s="1404"/>
      <c r="H40" s="1405"/>
      <c r="I40" s="1406"/>
      <c r="J40" s="1404"/>
      <c r="K40" s="1405"/>
      <c r="L40" s="1406"/>
      <c r="M40" s="1407"/>
      <c r="N40" s="1416"/>
      <c r="O40" s="1417"/>
      <c r="P40" s="1417"/>
    </row>
    <row r="41" spans="2:16">
      <c r="B41" s="1391" t="s">
        <v>602</v>
      </c>
      <c r="C41" s="1392" t="s">
        <v>27</v>
      </c>
      <c r="D41" s="1393"/>
      <c r="E41" s="1385"/>
      <c r="F41" s="1386"/>
      <c r="G41" s="1394">
        <f t="shared" ref="G41:P41" si="10">SUM(G42:G44)</f>
        <v>0</v>
      </c>
      <c r="H41" s="1395">
        <f t="shared" si="10"/>
        <v>0</v>
      </c>
      <c r="I41" s="1396">
        <f t="shared" si="10"/>
        <v>0</v>
      </c>
      <c r="J41" s="1394">
        <f t="shared" si="10"/>
        <v>0</v>
      </c>
      <c r="K41" s="1395">
        <f t="shared" si="10"/>
        <v>0</v>
      </c>
      <c r="L41" s="1396">
        <f t="shared" si="10"/>
        <v>0</v>
      </c>
      <c r="M41" s="1397">
        <f t="shared" si="10"/>
        <v>0</v>
      </c>
      <c r="N41" s="1394">
        <f t="shared" si="10"/>
        <v>0</v>
      </c>
      <c r="O41" s="1398">
        <f t="shared" si="10"/>
        <v>0</v>
      </c>
      <c r="P41" s="1398">
        <f t="shared" si="10"/>
        <v>0</v>
      </c>
    </row>
    <row r="42" spans="2:16">
      <c r="B42" s="1399"/>
      <c r="C42" s="1400" t="s">
        <v>1366</v>
      </c>
      <c r="D42" s="1401"/>
      <c r="E42" s="1402"/>
      <c r="F42" s="1403"/>
      <c r="G42" s="1404"/>
      <c r="H42" s="1405"/>
      <c r="I42" s="1406"/>
      <c r="J42" s="1404"/>
      <c r="K42" s="1405"/>
      <c r="L42" s="1406"/>
      <c r="M42" s="1407"/>
      <c r="N42" s="1416"/>
      <c r="O42" s="1417"/>
      <c r="P42" s="1417"/>
    </row>
    <row r="43" spans="2:16">
      <c r="B43" s="1399"/>
      <c r="C43" s="1400" t="s">
        <v>1366</v>
      </c>
      <c r="D43" s="1401"/>
      <c r="E43" s="1402"/>
      <c r="F43" s="1403"/>
      <c r="G43" s="1404"/>
      <c r="H43" s="1405"/>
      <c r="I43" s="1406"/>
      <c r="J43" s="1404"/>
      <c r="K43" s="1405"/>
      <c r="L43" s="1406"/>
      <c r="M43" s="1407"/>
      <c r="N43" s="1416"/>
      <c r="O43" s="1417"/>
      <c r="P43" s="1417"/>
    </row>
    <row r="44" spans="2:16">
      <c r="B44" s="1399"/>
      <c r="C44" s="1400" t="s">
        <v>1366</v>
      </c>
      <c r="D44" s="1401"/>
      <c r="E44" s="1402"/>
      <c r="F44" s="1403"/>
      <c r="G44" s="1404"/>
      <c r="H44" s="1405"/>
      <c r="I44" s="1406"/>
      <c r="J44" s="1404"/>
      <c r="K44" s="1405"/>
      <c r="L44" s="1406"/>
      <c r="M44" s="1407"/>
      <c r="N44" s="1416"/>
      <c r="O44" s="1417"/>
      <c r="P44" s="1417"/>
    </row>
    <row r="45" spans="2:16" ht="51">
      <c r="B45" s="1391" t="s">
        <v>603</v>
      </c>
      <c r="C45" s="1392" t="s">
        <v>604</v>
      </c>
      <c r="D45" s="1393"/>
      <c r="E45" s="1385"/>
      <c r="F45" s="1386"/>
      <c r="G45" s="1394">
        <f t="shared" ref="G45:P45" si="11">SUM(G46:G48)</f>
        <v>0</v>
      </c>
      <c r="H45" s="1395">
        <f t="shared" si="11"/>
        <v>0</v>
      </c>
      <c r="I45" s="1396">
        <f t="shared" si="11"/>
        <v>0</v>
      </c>
      <c r="J45" s="1394">
        <f t="shared" si="11"/>
        <v>0</v>
      </c>
      <c r="K45" s="1395">
        <f t="shared" si="11"/>
        <v>0</v>
      </c>
      <c r="L45" s="1396">
        <f t="shared" si="11"/>
        <v>0</v>
      </c>
      <c r="M45" s="1397">
        <f t="shared" si="11"/>
        <v>0</v>
      </c>
      <c r="N45" s="1394">
        <f t="shared" si="11"/>
        <v>0</v>
      </c>
      <c r="O45" s="1398">
        <f t="shared" si="11"/>
        <v>0</v>
      </c>
      <c r="P45" s="1398">
        <f t="shared" si="11"/>
        <v>0</v>
      </c>
    </row>
    <row r="46" spans="2:16">
      <c r="B46" s="1399"/>
      <c r="C46" s="1400" t="s">
        <v>1366</v>
      </c>
      <c r="D46" s="1401"/>
      <c r="E46" s="1402"/>
      <c r="F46" s="1403"/>
      <c r="G46" s="1404"/>
      <c r="H46" s="1405"/>
      <c r="I46" s="1406"/>
      <c r="J46" s="1404"/>
      <c r="K46" s="1405"/>
      <c r="L46" s="1406"/>
      <c r="M46" s="1407"/>
      <c r="N46" s="1416"/>
      <c r="O46" s="1417"/>
      <c r="P46" s="1417"/>
    </row>
    <row r="47" spans="2:16">
      <c r="B47" s="1399"/>
      <c r="C47" s="1400" t="s">
        <v>1366</v>
      </c>
      <c r="D47" s="1401"/>
      <c r="E47" s="1402"/>
      <c r="F47" s="1403"/>
      <c r="G47" s="1404"/>
      <c r="H47" s="1405"/>
      <c r="I47" s="1406"/>
      <c r="J47" s="1404"/>
      <c r="K47" s="1405"/>
      <c r="L47" s="1406"/>
      <c r="M47" s="1407"/>
      <c r="N47" s="1416"/>
      <c r="O47" s="1417"/>
      <c r="P47" s="1417"/>
    </row>
    <row r="48" spans="2:16">
      <c r="B48" s="1399"/>
      <c r="C48" s="1400" t="s">
        <v>1366</v>
      </c>
      <c r="D48" s="1401"/>
      <c r="E48" s="1402"/>
      <c r="F48" s="1403"/>
      <c r="G48" s="1404"/>
      <c r="H48" s="1405"/>
      <c r="I48" s="1406"/>
      <c r="J48" s="1404"/>
      <c r="K48" s="1405"/>
      <c r="L48" s="1406"/>
      <c r="M48" s="1407"/>
      <c r="N48" s="1416"/>
      <c r="O48" s="1417"/>
      <c r="P48" s="1417"/>
    </row>
    <row r="49" spans="2:16">
      <c r="B49" s="1418" t="s">
        <v>105</v>
      </c>
      <c r="C49" s="1419" t="s">
        <v>31</v>
      </c>
      <c r="D49" s="1420"/>
      <c r="E49" s="1385"/>
      <c r="F49" s="1386"/>
      <c r="G49" s="1387">
        <f t="shared" ref="G49:P49" si="12">G50+G54</f>
        <v>0</v>
      </c>
      <c r="H49" s="1388">
        <f t="shared" si="12"/>
        <v>0</v>
      </c>
      <c r="I49" s="1389">
        <f t="shared" si="12"/>
        <v>0</v>
      </c>
      <c r="J49" s="1387">
        <f t="shared" si="12"/>
        <v>0</v>
      </c>
      <c r="K49" s="1388">
        <f t="shared" si="12"/>
        <v>0</v>
      </c>
      <c r="L49" s="1389">
        <f t="shared" si="12"/>
        <v>0</v>
      </c>
      <c r="M49" s="1385">
        <f t="shared" si="12"/>
        <v>0</v>
      </c>
      <c r="N49" s="1387">
        <f t="shared" si="12"/>
        <v>0</v>
      </c>
      <c r="O49" s="1390">
        <f t="shared" si="12"/>
        <v>0</v>
      </c>
      <c r="P49" s="1390">
        <f t="shared" si="12"/>
        <v>0</v>
      </c>
    </row>
    <row r="50" spans="2:16" ht="64.5">
      <c r="B50" s="1421" t="s">
        <v>107</v>
      </c>
      <c r="C50" s="1422" t="s">
        <v>33</v>
      </c>
      <c r="D50" s="1423"/>
      <c r="E50" s="1385"/>
      <c r="F50" s="1386"/>
      <c r="G50" s="1394">
        <f t="shared" ref="G50:P50" si="13">SUM(G51:G53)</f>
        <v>0</v>
      </c>
      <c r="H50" s="1395">
        <f t="shared" si="13"/>
        <v>0</v>
      </c>
      <c r="I50" s="1396">
        <f t="shared" si="13"/>
        <v>0</v>
      </c>
      <c r="J50" s="1394">
        <f t="shared" si="13"/>
        <v>0</v>
      </c>
      <c r="K50" s="1395">
        <f t="shared" si="13"/>
        <v>0</v>
      </c>
      <c r="L50" s="1396">
        <f t="shared" si="13"/>
        <v>0</v>
      </c>
      <c r="M50" s="1397">
        <f t="shared" si="13"/>
        <v>0</v>
      </c>
      <c r="N50" s="1394">
        <f t="shared" si="13"/>
        <v>0</v>
      </c>
      <c r="O50" s="1398">
        <f t="shared" si="13"/>
        <v>0</v>
      </c>
      <c r="P50" s="1398">
        <f t="shared" si="13"/>
        <v>0</v>
      </c>
    </row>
    <row r="51" spans="2:16">
      <c r="B51" s="1399"/>
      <c r="C51" s="1400" t="s">
        <v>1366</v>
      </c>
      <c r="D51" s="1401"/>
      <c r="E51" s="1402"/>
      <c r="F51" s="1403"/>
      <c r="G51" s="1404"/>
      <c r="H51" s="1405"/>
      <c r="I51" s="1406"/>
      <c r="J51" s="1404"/>
      <c r="K51" s="1405"/>
      <c r="L51" s="1406"/>
      <c r="M51" s="1407"/>
      <c r="N51" s="1416"/>
      <c r="O51" s="1417"/>
      <c r="P51" s="1417"/>
    </row>
    <row r="52" spans="2:16">
      <c r="B52" s="1399"/>
      <c r="C52" s="1400" t="s">
        <v>1366</v>
      </c>
      <c r="D52" s="1401"/>
      <c r="E52" s="1402"/>
      <c r="F52" s="1403"/>
      <c r="G52" s="1404"/>
      <c r="H52" s="1405"/>
      <c r="I52" s="1406"/>
      <c r="J52" s="1404"/>
      <c r="K52" s="1405"/>
      <c r="L52" s="1406"/>
      <c r="M52" s="1407"/>
      <c r="N52" s="1416"/>
      <c r="O52" s="1417"/>
      <c r="P52" s="1417"/>
    </row>
    <row r="53" spans="2:16">
      <c r="B53" s="1399"/>
      <c r="C53" s="1400" t="s">
        <v>1366</v>
      </c>
      <c r="D53" s="1401"/>
      <c r="E53" s="1402"/>
      <c r="F53" s="1403"/>
      <c r="G53" s="1404"/>
      <c r="H53" s="1405"/>
      <c r="I53" s="1406"/>
      <c r="J53" s="1404"/>
      <c r="K53" s="1405"/>
      <c r="L53" s="1406"/>
      <c r="M53" s="1407"/>
      <c r="N53" s="1416"/>
      <c r="O53" s="1417"/>
      <c r="P53" s="1417"/>
    </row>
    <row r="54" spans="2:16">
      <c r="B54" s="1421" t="s">
        <v>109</v>
      </c>
      <c r="C54" s="1422" t="s">
        <v>35</v>
      </c>
      <c r="D54" s="1423"/>
      <c r="E54" s="1385"/>
      <c r="F54" s="1386"/>
      <c r="G54" s="1394">
        <f t="shared" ref="G54:P54" si="14">SUM(G55:G57)</f>
        <v>0</v>
      </c>
      <c r="H54" s="1395">
        <f t="shared" si="14"/>
        <v>0</v>
      </c>
      <c r="I54" s="1396">
        <f t="shared" si="14"/>
        <v>0</v>
      </c>
      <c r="J54" s="1394">
        <f t="shared" si="14"/>
        <v>0</v>
      </c>
      <c r="K54" s="1395">
        <f t="shared" si="14"/>
        <v>0</v>
      </c>
      <c r="L54" s="1396">
        <f t="shared" si="14"/>
        <v>0</v>
      </c>
      <c r="M54" s="1397">
        <f t="shared" si="14"/>
        <v>0</v>
      </c>
      <c r="N54" s="1394">
        <f t="shared" si="14"/>
        <v>0</v>
      </c>
      <c r="O54" s="1398">
        <f t="shared" si="14"/>
        <v>0</v>
      </c>
      <c r="P54" s="1398">
        <f t="shared" si="14"/>
        <v>0</v>
      </c>
    </row>
    <row r="55" spans="2:16">
      <c r="B55" s="1399"/>
      <c r="C55" s="1400" t="s">
        <v>1366</v>
      </c>
      <c r="D55" s="1401"/>
      <c r="E55" s="1402"/>
      <c r="F55" s="1403"/>
      <c r="G55" s="1404"/>
      <c r="H55" s="1405"/>
      <c r="I55" s="1406"/>
      <c r="J55" s="1404"/>
      <c r="K55" s="1405"/>
      <c r="L55" s="1406"/>
      <c r="M55" s="1407"/>
      <c r="N55" s="1416"/>
      <c r="O55" s="1417"/>
      <c r="P55" s="1417"/>
    </row>
    <row r="56" spans="2:16">
      <c r="B56" s="1399"/>
      <c r="C56" s="1400" t="s">
        <v>1366</v>
      </c>
      <c r="D56" s="1401"/>
      <c r="E56" s="1402"/>
      <c r="F56" s="1403"/>
      <c r="G56" s="1404"/>
      <c r="H56" s="1405"/>
      <c r="I56" s="1406"/>
      <c r="J56" s="1404"/>
      <c r="K56" s="1405"/>
      <c r="L56" s="1406"/>
      <c r="M56" s="1407"/>
      <c r="N56" s="1416"/>
      <c r="O56" s="1417"/>
      <c r="P56" s="1417"/>
    </row>
    <row r="57" spans="2:16">
      <c r="B57" s="1399"/>
      <c r="C57" s="1400" t="s">
        <v>1366</v>
      </c>
      <c r="D57" s="1401"/>
      <c r="E57" s="1402"/>
      <c r="F57" s="1403"/>
      <c r="G57" s="1404"/>
      <c r="H57" s="1405"/>
      <c r="I57" s="1406"/>
      <c r="J57" s="1404"/>
      <c r="K57" s="1405"/>
      <c r="L57" s="1406"/>
      <c r="M57" s="1407"/>
      <c r="N57" s="1416"/>
      <c r="O57" s="1417"/>
      <c r="P57" s="1417"/>
    </row>
    <row r="58" spans="2:16">
      <c r="B58" s="1418" t="s">
        <v>265</v>
      </c>
      <c r="C58" s="1419" t="s">
        <v>37</v>
      </c>
      <c r="D58" s="1420"/>
      <c r="E58" s="1385"/>
      <c r="F58" s="1386"/>
      <c r="G58" s="1386">
        <f>G59+G75+G63+G67+G71</f>
        <v>0</v>
      </c>
      <c r="H58" s="1412">
        <f t="shared" ref="H58:P58" si="15">H59+H75+H63+H67+H71</f>
        <v>0</v>
      </c>
      <c r="I58" s="1413">
        <f t="shared" si="15"/>
        <v>0</v>
      </c>
      <c r="J58" s="1386">
        <f t="shared" si="15"/>
        <v>0</v>
      </c>
      <c r="K58" s="1412">
        <f t="shared" si="15"/>
        <v>0</v>
      </c>
      <c r="L58" s="1413">
        <f t="shared" si="15"/>
        <v>0</v>
      </c>
      <c r="M58" s="1387">
        <f t="shared" si="15"/>
        <v>0</v>
      </c>
      <c r="N58" s="1424">
        <f t="shared" si="15"/>
        <v>0</v>
      </c>
      <c r="O58" s="1413">
        <f t="shared" si="15"/>
        <v>0</v>
      </c>
      <c r="P58" s="1415">
        <f t="shared" si="15"/>
        <v>0</v>
      </c>
    </row>
    <row r="59" spans="2:16">
      <c r="B59" s="1421" t="s">
        <v>605</v>
      </c>
      <c r="C59" s="1422" t="s">
        <v>39</v>
      </c>
      <c r="D59" s="1423"/>
      <c r="E59" s="1385"/>
      <c r="F59" s="1386"/>
      <c r="G59" s="1394">
        <f t="shared" ref="G59:P59" si="16">SUM(G60:G62)</f>
        <v>0</v>
      </c>
      <c r="H59" s="1395">
        <f t="shared" si="16"/>
        <v>0</v>
      </c>
      <c r="I59" s="1396">
        <f t="shared" si="16"/>
        <v>0</v>
      </c>
      <c r="J59" s="1394">
        <f t="shared" si="16"/>
        <v>0</v>
      </c>
      <c r="K59" s="1395">
        <f t="shared" si="16"/>
        <v>0</v>
      </c>
      <c r="L59" s="1396">
        <f t="shared" si="16"/>
        <v>0</v>
      </c>
      <c r="M59" s="1397">
        <f t="shared" si="16"/>
        <v>0</v>
      </c>
      <c r="N59" s="1394">
        <f t="shared" si="16"/>
        <v>0</v>
      </c>
      <c r="O59" s="1398">
        <f t="shared" si="16"/>
        <v>0</v>
      </c>
      <c r="P59" s="1398">
        <f t="shared" si="16"/>
        <v>0</v>
      </c>
    </row>
    <row r="60" spans="2:16">
      <c r="B60" s="1399"/>
      <c r="C60" s="1400" t="s">
        <v>1366</v>
      </c>
      <c r="D60" s="1401"/>
      <c r="E60" s="1402"/>
      <c r="F60" s="1403"/>
      <c r="G60" s="1404"/>
      <c r="H60" s="1405"/>
      <c r="I60" s="1406"/>
      <c r="J60" s="1404"/>
      <c r="K60" s="1405"/>
      <c r="L60" s="1406"/>
      <c r="M60" s="1407"/>
      <c r="N60" s="1404"/>
      <c r="O60" s="1408"/>
      <c r="P60" s="1408"/>
    </row>
    <row r="61" spans="2:16">
      <c r="B61" s="1399"/>
      <c r="C61" s="1400" t="s">
        <v>1366</v>
      </c>
      <c r="D61" s="1401"/>
      <c r="E61" s="1402"/>
      <c r="F61" s="1403"/>
      <c r="G61" s="1404"/>
      <c r="H61" s="1405"/>
      <c r="I61" s="1406"/>
      <c r="J61" s="1404"/>
      <c r="K61" s="1405"/>
      <c r="L61" s="1406"/>
      <c r="M61" s="1407"/>
      <c r="N61" s="1404"/>
      <c r="O61" s="1408"/>
      <c r="P61" s="1408"/>
    </row>
    <row r="62" spans="2:16">
      <c r="B62" s="1399"/>
      <c r="C62" s="1400" t="s">
        <v>1366</v>
      </c>
      <c r="D62" s="1401"/>
      <c r="E62" s="1402"/>
      <c r="F62" s="1403"/>
      <c r="G62" s="1404"/>
      <c r="H62" s="1405"/>
      <c r="I62" s="1406"/>
      <c r="J62" s="1404"/>
      <c r="K62" s="1405"/>
      <c r="L62" s="1406"/>
      <c r="M62" s="1407"/>
      <c r="N62" s="1404"/>
      <c r="O62" s="1408"/>
      <c r="P62" s="1408"/>
    </row>
    <row r="63" spans="2:16">
      <c r="B63" s="1421" t="s">
        <v>606</v>
      </c>
      <c r="C63" s="1422" t="s">
        <v>42</v>
      </c>
      <c r="D63" s="1423"/>
      <c r="E63" s="1385"/>
      <c r="F63" s="1386"/>
      <c r="G63" s="1394">
        <f t="shared" ref="G63:P63" si="17">SUM(G64:G66)</f>
        <v>0</v>
      </c>
      <c r="H63" s="1395">
        <f t="shared" si="17"/>
        <v>0</v>
      </c>
      <c r="I63" s="1396">
        <f t="shared" si="17"/>
        <v>0</v>
      </c>
      <c r="J63" s="1394">
        <f t="shared" si="17"/>
        <v>0</v>
      </c>
      <c r="K63" s="1395">
        <f t="shared" si="17"/>
        <v>0</v>
      </c>
      <c r="L63" s="1396">
        <f t="shared" si="17"/>
        <v>0</v>
      </c>
      <c r="M63" s="1397">
        <f t="shared" si="17"/>
        <v>0</v>
      </c>
      <c r="N63" s="1394">
        <f t="shared" si="17"/>
        <v>0</v>
      </c>
      <c r="O63" s="1398">
        <f t="shared" si="17"/>
        <v>0</v>
      </c>
      <c r="P63" s="1398">
        <f t="shared" si="17"/>
        <v>0</v>
      </c>
    </row>
    <row r="64" spans="2:16">
      <c r="B64" s="1399"/>
      <c r="C64" s="1400" t="s">
        <v>1366</v>
      </c>
      <c r="D64" s="1401"/>
      <c r="E64" s="1402"/>
      <c r="F64" s="1403"/>
      <c r="G64" s="1404"/>
      <c r="H64" s="1405"/>
      <c r="I64" s="1406"/>
      <c r="J64" s="1404"/>
      <c r="K64" s="1405"/>
      <c r="L64" s="1406"/>
      <c r="M64" s="1407"/>
      <c r="N64" s="1404"/>
      <c r="O64" s="1408"/>
      <c r="P64" s="1408"/>
    </row>
    <row r="65" spans="2:16">
      <c r="B65" s="1399"/>
      <c r="C65" s="1400" t="s">
        <v>1366</v>
      </c>
      <c r="D65" s="1401"/>
      <c r="E65" s="1402"/>
      <c r="F65" s="1403"/>
      <c r="G65" s="1404"/>
      <c r="H65" s="1405"/>
      <c r="I65" s="1406"/>
      <c r="J65" s="1404"/>
      <c r="K65" s="1405"/>
      <c r="L65" s="1406"/>
      <c r="M65" s="1407"/>
      <c r="N65" s="1404"/>
      <c r="O65" s="1408"/>
      <c r="P65" s="1408"/>
    </row>
    <row r="66" spans="2:16">
      <c r="B66" s="1399"/>
      <c r="C66" s="1400" t="s">
        <v>1366</v>
      </c>
      <c r="D66" s="1401"/>
      <c r="E66" s="1402"/>
      <c r="F66" s="1403"/>
      <c r="G66" s="1404"/>
      <c r="H66" s="1405"/>
      <c r="I66" s="1406"/>
      <c r="J66" s="1404"/>
      <c r="K66" s="1405"/>
      <c r="L66" s="1406"/>
      <c r="M66" s="1407"/>
      <c r="N66" s="1404"/>
      <c r="O66" s="1408"/>
      <c r="P66" s="1408"/>
    </row>
    <row r="67" spans="2:16" ht="33" customHeight="1">
      <c r="B67" s="1421" t="s">
        <v>607</v>
      </c>
      <c r="C67" s="1422" t="s">
        <v>45</v>
      </c>
      <c r="D67" s="1423"/>
      <c r="E67" s="1385"/>
      <c r="F67" s="1386"/>
      <c r="G67" s="1394">
        <f t="shared" ref="G67:P67" si="18">SUM(G68:G70)</f>
        <v>0</v>
      </c>
      <c r="H67" s="1395">
        <f t="shared" si="18"/>
        <v>0</v>
      </c>
      <c r="I67" s="1396">
        <f t="shared" si="18"/>
        <v>0</v>
      </c>
      <c r="J67" s="1394">
        <f t="shared" si="18"/>
        <v>0</v>
      </c>
      <c r="K67" s="1395">
        <f t="shared" si="18"/>
        <v>0</v>
      </c>
      <c r="L67" s="1396">
        <f t="shared" si="18"/>
        <v>0</v>
      </c>
      <c r="M67" s="1397">
        <f t="shared" si="18"/>
        <v>0</v>
      </c>
      <c r="N67" s="1394">
        <f t="shared" si="18"/>
        <v>0</v>
      </c>
      <c r="O67" s="1398">
        <f t="shared" si="18"/>
        <v>0</v>
      </c>
      <c r="P67" s="1398">
        <f t="shared" si="18"/>
        <v>0</v>
      </c>
    </row>
    <row r="68" spans="2:16">
      <c r="B68" s="1399"/>
      <c r="C68" s="1400" t="s">
        <v>1366</v>
      </c>
      <c r="D68" s="1401"/>
      <c r="E68" s="1402"/>
      <c r="F68" s="1403"/>
      <c r="G68" s="1404"/>
      <c r="H68" s="1405"/>
      <c r="I68" s="1406"/>
      <c r="J68" s="1404"/>
      <c r="K68" s="1405"/>
      <c r="L68" s="1406"/>
      <c r="M68" s="1407"/>
      <c r="N68" s="1404"/>
      <c r="O68" s="1408"/>
      <c r="P68" s="1408"/>
    </row>
    <row r="69" spans="2:16">
      <c r="B69" s="1399"/>
      <c r="C69" s="1400" t="s">
        <v>1366</v>
      </c>
      <c r="D69" s="1401"/>
      <c r="E69" s="1402"/>
      <c r="F69" s="1403"/>
      <c r="G69" s="1404"/>
      <c r="H69" s="1405"/>
      <c r="I69" s="1406"/>
      <c r="J69" s="1404"/>
      <c r="K69" s="1405"/>
      <c r="L69" s="1406"/>
      <c r="M69" s="1407"/>
      <c r="N69" s="1404"/>
      <c r="O69" s="1408"/>
      <c r="P69" s="1408"/>
    </row>
    <row r="70" spans="2:16">
      <c r="B70" s="1399"/>
      <c r="C70" s="1400" t="s">
        <v>1366</v>
      </c>
      <c r="D70" s="1401"/>
      <c r="E70" s="1402"/>
      <c r="F70" s="1403"/>
      <c r="G70" s="1404"/>
      <c r="H70" s="1405"/>
      <c r="I70" s="1406"/>
      <c r="J70" s="1404"/>
      <c r="K70" s="1405"/>
      <c r="L70" s="1406"/>
      <c r="M70" s="1407"/>
      <c r="N70" s="1404"/>
      <c r="O70" s="1408"/>
      <c r="P70" s="1408"/>
    </row>
    <row r="71" spans="2:16" ht="26.25">
      <c r="B71" s="1421" t="s">
        <v>608</v>
      </c>
      <c r="C71" s="1422" t="s">
        <v>47</v>
      </c>
      <c r="D71" s="1423"/>
      <c r="E71" s="1385"/>
      <c r="F71" s="1386"/>
      <c r="G71" s="1394">
        <f t="shared" ref="G71:P71" si="19">SUM(G72:G74)</f>
        <v>0</v>
      </c>
      <c r="H71" s="1395">
        <f t="shared" si="19"/>
        <v>0</v>
      </c>
      <c r="I71" s="1396">
        <f t="shared" si="19"/>
        <v>0</v>
      </c>
      <c r="J71" s="1394">
        <f t="shared" si="19"/>
        <v>0</v>
      </c>
      <c r="K71" s="1395">
        <f t="shared" si="19"/>
        <v>0</v>
      </c>
      <c r="L71" s="1396">
        <f t="shared" si="19"/>
        <v>0</v>
      </c>
      <c r="M71" s="1397">
        <f t="shared" si="19"/>
        <v>0</v>
      </c>
      <c r="N71" s="1394">
        <f t="shared" si="19"/>
        <v>0</v>
      </c>
      <c r="O71" s="1398">
        <f t="shared" si="19"/>
        <v>0</v>
      </c>
      <c r="P71" s="1398">
        <f t="shared" si="19"/>
        <v>0</v>
      </c>
    </row>
    <row r="72" spans="2:16">
      <c r="B72" s="1399"/>
      <c r="C72" s="1400" t="s">
        <v>1366</v>
      </c>
      <c r="D72" s="1401"/>
      <c r="E72" s="1402"/>
      <c r="F72" s="1403"/>
      <c r="G72" s="1404"/>
      <c r="H72" s="1405"/>
      <c r="I72" s="1406"/>
      <c r="J72" s="1404"/>
      <c r="K72" s="1405"/>
      <c r="L72" s="1406"/>
      <c r="M72" s="1407"/>
      <c r="N72" s="1404"/>
      <c r="O72" s="1408"/>
      <c r="P72" s="1408"/>
    </row>
    <row r="73" spans="2:16">
      <c r="B73" s="1399"/>
      <c r="C73" s="1400" t="s">
        <v>1366</v>
      </c>
      <c r="D73" s="1401"/>
      <c r="E73" s="1402"/>
      <c r="F73" s="1403"/>
      <c r="G73" s="1404"/>
      <c r="H73" s="1405"/>
      <c r="I73" s="1406"/>
      <c r="J73" s="1404"/>
      <c r="K73" s="1405"/>
      <c r="L73" s="1406"/>
      <c r="M73" s="1407"/>
      <c r="N73" s="1404"/>
      <c r="O73" s="1408"/>
      <c r="P73" s="1408"/>
    </row>
    <row r="74" spans="2:16">
      <c r="B74" s="1399"/>
      <c r="C74" s="1400" t="s">
        <v>1366</v>
      </c>
      <c r="D74" s="1401"/>
      <c r="E74" s="1402"/>
      <c r="F74" s="1403"/>
      <c r="G74" s="1404"/>
      <c r="H74" s="1405"/>
      <c r="I74" s="1406"/>
      <c r="J74" s="1404"/>
      <c r="K74" s="1405"/>
      <c r="L74" s="1406"/>
      <c r="M74" s="1407"/>
      <c r="N74" s="1404"/>
      <c r="O74" s="1408"/>
      <c r="P74" s="1408"/>
    </row>
    <row r="75" spans="2:16" ht="26.25">
      <c r="B75" s="1425" t="s">
        <v>609</v>
      </c>
      <c r="C75" s="1426" t="s">
        <v>610</v>
      </c>
      <c r="D75" s="1427"/>
      <c r="E75" s="1385"/>
      <c r="F75" s="1386"/>
      <c r="G75" s="1394">
        <f t="shared" ref="G75:P75" si="20">SUM(G76:G78)</f>
        <v>0</v>
      </c>
      <c r="H75" s="1395">
        <f t="shared" si="20"/>
        <v>0</v>
      </c>
      <c r="I75" s="1396">
        <f t="shared" si="20"/>
        <v>0</v>
      </c>
      <c r="J75" s="1394">
        <f t="shared" si="20"/>
        <v>0</v>
      </c>
      <c r="K75" s="1395">
        <f t="shared" si="20"/>
        <v>0</v>
      </c>
      <c r="L75" s="1396">
        <f t="shared" si="20"/>
        <v>0</v>
      </c>
      <c r="M75" s="1397">
        <f t="shared" si="20"/>
        <v>0</v>
      </c>
      <c r="N75" s="1394">
        <f t="shared" si="20"/>
        <v>0</v>
      </c>
      <c r="O75" s="1398">
        <f t="shared" si="20"/>
        <v>0</v>
      </c>
      <c r="P75" s="1398">
        <f t="shared" si="20"/>
        <v>0</v>
      </c>
    </row>
    <row r="76" spans="2:16">
      <c r="B76" s="1399"/>
      <c r="C76" s="1400" t="s">
        <v>1366</v>
      </c>
      <c r="D76" s="1401"/>
      <c r="E76" s="1402"/>
      <c r="F76" s="1403"/>
      <c r="G76" s="1404"/>
      <c r="H76" s="1405"/>
      <c r="I76" s="1406"/>
      <c r="J76" s="1404"/>
      <c r="K76" s="1405"/>
      <c r="L76" s="1406"/>
      <c r="M76" s="1407"/>
      <c r="N76" s="1404"/>
      <c r="O76" s="1408"/>
      <c r="P76" s="1408"/>
    </row>
    <row r="77" spans="2:16">
      <c r="B77" s="1399"/>
      <c r="C77" s="1400" t="s">
        <v>1366</v>
      </c>
      <c r="D77" s="1401"/>
      <c r="E77" s="1402"/>
      <c r="F77" s="1403"/>
      <c r="G77" s="1404"/>
      <c r="H77" s="1405"/>
      <c r="I77" s="1406"/>
      <c r="J77" s="1404"/>
      <c r="K77" s="1405"/>
      <c r="L77" s="1406"/>
      <c r="M77" s="1407"/>
      <c r="N77" s="1404"/>
      <c r="O77" s="1408"/>
      <c r="P77" s="1408"/>
    </row>
    <row r="78" spans="2:16">
      <c r="B78" s="1399"/>
      <c r="C78" s="1400" t="s">
        <v>1366</v>
      </c>
      <c r="D78" s="1401"/>
      <c r="E78" s="1402"/>
      <c r="F78" s="1403"/>
      <c r="G78" s="1404"/>
      <c r="H78" s="1405"/>
      <c r="I78" s="1406"/>
      <c r="J78" s="1404"/>
      <c r="K78" s="1405"/>
      <c r="L78" s="1406"/>
      <c r="M78" s="1407"/>
      <c r="N78" s="1404"/>
      <c r="O78" s="1408"/>
      <c r="P78" s="1408"/>
    </row>
    <row r="79" spans="2:16">
      <c r="B79" s="1428" t="s">
        <v>267</v>
      </c>
      <c r="C79" s="1429" t="s">
        <v>53</v>
      </c>
      <c r="D79" s="1430"/>
      <c r="E79" s="1431"/>
      <c r="F79" s="1432"/>
      <c r="G79" s="1424">
        <f>G80+G84</f>
        <v>0</v>
      </c>
      <c r="H79" s="1412">
        <f t="shared" ref="H79:P79" si="21">H80+H84</f>
        <v>0</v>
      </c>
      <c r="I79" s="1414">
        <f t="shared" si="21"/>
        <v>0</v>
      </c>
      <c r="J79" s="1424">
        <f t="shared" si="21"/>
        <v>0</v>
      </c>
      <c r="K79" s="1412">
        <f t="shared" si="21"/>
        <v>0</v>
      </c>
      <c r="L79" s="1414">
        <f t="shared" si="21"/>
        <v>0</v>
      </c>
      <c r="M79" s="1431">
        <f t="shared" si="21"/>
        <v>0</v>
      </c>
      <c r="N79" s="1424">
        <f t="shared" si="21"/>
        <v>0</v>
      </c>
      <c r="O79" s="1433">
        <f t="shared" si="21"/>
        <v>0</v>
      </c>
      <c r="P79" s="1433">
        <f t="shared" si="21"/>
        <v>0</v>
      </c>
    </row>
    <row r="80" spans="2:16">
      <c r="B80" s="1434" t="s">
        <v>269</v>
      </c>
      <c r="C80" s="1422" t="s">
        <v>55</v>
      </c>
      <c r="D80" s="1427"/>
      <c r="E80" s="1435"/>
      <c r="F80" s="1436"/>
      <c r="G80" s="1394">
        <f t="shared" ref="G80:P80" si="22">SUM(G81:G83)</f>
        <v>0</v>
      </c>
      <c r="H80" s="1395">
        <f t="shared" si="22"/>
        <v>0</v>
      </c>
      <c r="I80" s="1396">
        <f t="shared" si="22"/>
        <v>0</v>
      </c>
      <c r="J80" s="1394">
        <f t="shared" si="22"/>
        <v>0</v>
      </c>
      <c r="K80" s="1395">
        <f t="shared" si="22"/>
        <v>0</v>
      </c>
      <c r="L80" s="1396">
        <f t="shared" si="22"/>
        <v>0</v>
      </c>
      <c r="M80" s="1397">
        <f t="shared" si="22"/>
        <v>0</v>
      </c>
      <c r="N80" s="1394">
        <f t="shared" si="22"/>
        <v>0</v>
      </c>
      <c r="O80" s="1398">
        <f t="shared" si="22"/>
        <v>0</v>
      </c>
      <c r="P80" s="1398">
        <f t="shared" si="22"/>
        <v>0</v>
      </c>
    </row>
    <row r="81" spans="2:16">
      <c r="B81" s="1399"/>
      <c r="C81" s="1400" t="s">
        <v>1366</v>
      </c>
      <c r="D81" s="1401"/>
      <c r="E81" s="1437"/>
      <c r="F81" s="1438"/>
      <c r="G81" s="1439"/>
      <c r="H81" s="1440"/>
      <c r="I81" s="1441"/>
      <c r="J81" s="1439"/>
      <c r="K81" s="1440"/>
      <c r="L81" s="1441"/>
      <c r="M81" s="1442"/>
      <c r="N81" s="1439"/>
      <c r="O81" s="1443"/>
      <c r="P81" s="1443"/>
    </row>
    <row r="82" spans="2:16">
      <c r="B82" s="1399"/>
      <c r="C82" s="1400" t="s">
        <v>1366</v>
      </c>
      <c r="D82" s="1401"/>
      <c r="E82" s="1437"/>
      <c r="F82" s="1438"/>
      <c r="G82" s="1439"/>
      <c r="H82" s="1440"/>
      <c r="I82" s="1441"/>
      <c r="J82" s="1439"/>
      <c r="K82" s="1440"/>
      <c r="L82" s="1441"/>
      <c r="M82" s="1442"/>
      <c r="N82" s="1439"/>
      <c r="O82" s="1443"/>
      <c r="P82" s="1443"/>
    </row>
    <row r="83" spans="2:16">
      <c r="B83" s="1399"/>
      <c r="C83" s="1400" t="s">
        <v>1366</v>
      </c>
      <c r="D83" s="1401"/>
      <c r="E83" s="1437"/>
      <c r="F83" s="1438"/>
      <c r="G83" s="1444"/>
      <c r="H83" s="1445"/>
      <c r="I83" s="1446"/>
      <c r="J83" s="1444"/>
      <c r="K83" s="1445"/>
      <c r="L83" s="1446"/>
      <c r="M83" s="1447"/>
      <c r="N83" s="1444"/>
      <c r="O83" s="1448"/>
      <c r="P83" s="1448"/>
    </row>
    <row r="84" spans="2:16" ht="26.25">
      <c r="B84" s="1449" t="s">
        <v>271</v>
      </c>
      <c r="C84" s="1422" t="s">
        <v>57</v>
      </c>
      <c r="D84" s="1423"/>
      <c r="E84" s="1431"/>
      <c r="F84" s="1432"/>
      <c r="G84" s="1394">
        <f t="shared" ref="G84:P84" si="23">SUM(G85:G87)</f>
        <v>0</v>
      </c>
      <c r="H84" s="1395">
        <f t="shared" si="23"/>
        <v>0</v>
      </c>
      <c r="I84" s="1396">
        <f t="shared" si="23"/>
        <v>0</v>
      </c>
      <c r="J84" s="1394">
        <f t="shared" si="23"/>
        <v>0</v>
      </c>
      <c r="K84" s="1395">
        <f t="shared" si="23"/>
        <v>0</v>
      </c>
      <c r="L84" s="1396">
        <f t="shared" si="23"/>
        <v>0</v>
      </c>
      <c r="M84" s="1397">
        <f t="shared" si="23"/>
        <v>0</v>
      </c>
      <c r="N84" s="1394">
        <f t="shared" si="23"/>
        <v>0</v>
      </c>
      <c r="O84" s="1398">
        <f t="shared" si="23"/>
        <v>0</v>
      </c>
      <c r="P84" s="1398">
        <f t="shared" si="23"/>
        <v>0</v>
      </c>
    </row>
    <row r="85" spans="2:16">
      <c r="B85" s="1450"/>
      <c r="C85" s="1400" t="s">
        <v>1366</v>
      </c>
      <c r="D85" s="1401"/>
      <c r="E85" s="1451"/>
      <c r="F85" s="1452"/>
      <c r="G85" s="1444"/>
      <c r="H85" s="1445"/>
      <c r="I85" s="1446"/>
      <c r="J85" s="1444"/>
      <c r="K85" s="1445"/>
      <c r="L85" s="1446"/>
      <c r="M85" s="1447"/>
      <c r="N85" s="1444"/>
      <c r="O85" s="1448"/>
      <c r="P85" s="1448"/>
    </row>
    <row r="86" spans="2:16">
      <c r="B86" s="1450"/>
      <c r="C86" s="1400" t="s">
        <v>1366</v>
      </c>
      <c r="D86" s="1401"/>
      <c r="E86" s="1451"/>
      <c r="F86" s="1452"/>
      <c r="G86" s="1444"/>
      <c r="H86" s="1445"/>
      <c r="I86" s="1446"/>
      <c r="J86" s="1444"/>
      <c r="K86" s="1445"/>
      <c r="L86" s="1446"/>
      <c r="M86" s="1447"/>
      <c r="N86" s="1444"/>
      <c r="O86" s="1448"/>
      <c r="P86" s="1448"/>
    </row>
    <row r="87" spans="2:16">
      <c r="B87" s="1450"/>
      <c r="C87" s="1400" t="s">
        <v>1366</v>
      </c>
      <c r="D87" s="1401"/>
      <c r="E87" s="1451"/>
      <c r="F87" s="1452"/>
      <c r="G87" s="1444"/>
      <c r="H87" s="1445"/>
      <c r="I87" s="1446"/>
      <c r="J87" s="1444"/>
      <c r="K87" s="1445"/>
      <c r="L87" s="1446"/>
      <c r="M87" s="1447"/>
      <c r="N87" s="1444"/>
      <c r="O87" s="1448"/>
      <c r="P87" s="1448"/>
    </row>
    <row r="88" spans="2:16">
      <c r="B88" s="1453" t="s">
        <v>275</v>
      </c>
      <c r="C88" s="1419" t="s">
        <v>611</v>
      </c>
      <c r="D88" s="1420"/>
      <c r="E88" s="1431"/>
      <c r="F88" s="1432"/>
      <c r="G88" s="1394">
        <f t="shared" ref="G88:P88" si="24">SUM(G89:G91)</f>
        <v>0</v>
      </c>
      <c r="H88" s="1395">
        <f t="shared" si="24"/>
        <v>0</v>
      </c>
      <c r="I88" s="1396">
        <f t="shared" si="24"/>
        <v>0</v>
      </c>
      <c r="J88" s="1394">
        <f t="shared" si="24"/>
        <v>0</v>
      </c>
      <c r="K88" s="1395">
        <f t="shared" si="24"/>
        <v>0</v>
      </c>
      <c r="L88" s="1396">
        <f t="shared" si="24"/>
        <v>0</v>
      </c>
      <c r="M88" s="1397">
        <f t="shared" si="24"/>
        <v>0</v>
      </c>
      <c r="N88" s="1394">
        <f t="shared" si="24"/>
        <v>0</v>
      </c>
      <c r="O88" s="1398">
        <f t="shared" si="24"/>
        <v>0</v>
      </c>
      <c r="P88" s="1398">
        <f t="shared" si="24"/>
        <v>0</v>
      </c>
    </row>
    <row r="89" spans="2:16">
      <c r="B89" s="1450"/>
      <c r="C89" s="1400" t="s">
        <v>1366</v>
      </c>
      <c r="D89" s="1401"/>
      <c r="E89" s="1451"/>
      <c r="F89" s="1452"/>
      <c r="G89" s="1444"/>
      <c r="H89" s="1445"/>
      <c r="I89" s="1446"/>
      <c r="J89" s="1444"/>
      <c r="K89" s="1445"/>
      <c r="L89" s="1446"/>
      <c r="M89" s="1447"/>
      <c r="N89" s="1444"/>
      <c r="O89" s="1448"/>
      <c r="P89" s="1448"/>
    </row>
    <row r="90" spans="2:16">
      <c r="B90" s="1399"/>
      <c r="C90" s="1400" t="s">
        <v>1366</v>
      </c>
      <c r="D90" s="1401"/>
      <c r="E90" s="1451"/>
      <c r="F90" s="1452"/>
      <c r="G90" s="1444"/>
      <c r="H90" s="1445"/>
      <c r="I90" s="1446"/>
      <c r="J90" s="1444"/>
      <c r="K90" s="1445"/>
      <c r="L90" s="1446"/>
      <c r="M90" s="1447"/>
      <c r="N90" s="1444"/>
      <c r="O90" s="1448"/>
      <c r="P90" s="1448"/>
    </row>
    <row r="91" spans="2:16">
      <c r="B91" s="1399"/>
      <c r="C91" s="1400" t="s">
        <v>1366</v>
      </c>
      <c r="D91" s="1401"/>
      <c r="E91" s="1451"/>
      <c r="F91" s="1452"/>
      <c r="G91" s="1444"/>
      <c r="H91" s="1445"/>
      <c r="I91" s="1446"/>
      <c r="J91" s="1444"/>
      <c r="K91" s="1445"/>
      <c r="L91" s="1446"/>
      <c r="M91" s="1447"/>
      <c r="N91" s="1444"/>
      <c r="O91" s="1448"/>
      <c r="P91" s="1448"/>
    </row>
    <row r="92" spans="2:16">
      <c r="B92" s="1374" t="s">
        <v>110</v>
      </c>
      <c r="C92" s="1375" t="s">
        <v>625</v>
      </c>
      <c r="D92" s="1374"/>
      <c r="E92" s="1376"/>
      <c r="F92" s="1377"/>
      <c r="G92" s="1378">
        <f t="shared" ref="G92:P92" si="25">G93+G106+G131+G140+G161+G170</f>
        <v>0</v>
      </c>
      <c r="H92" s="1379">
        <f t="shared" si="25"/>
        <v>0</v>
      </c>
      <c r="I92" s="1380">
        <f t="shared" si="25"/>
        <v>0</v>
      </c>
      <c r="J92" s="1378">
        <f t="shared" si="25"/>
        <v>0</v>
      </c>
      <c r="K92" s="1379">
        <f t="shared" si="25"/>
        <v>0</v>
      </c>
      <c r="L92" s="1380">
        <f t="shared" si="25"/>
        <v>0</v>
      </c>
      <c r="M92" s="1376">
        <f t="shared" si="25"/>
        <v>0</v>
      </c>
      <c r="N92" s="1378">
        <f t="shared" si="25"/>
        <v>0</v>
      </c>
      <c r="O92" s="1381">
        <f t="shared" si="25"/>
        <v>0</v>
      </c>
      <c r="P92" s="1381">
        <f t="shared" si="25"/>
        <v>0</v>
      </c>
    </row>
    <row r="93" spans="2:16">
      <c r="B93" s="1382" t="s">
        <v>112</v>
      </c>
      <c r="C93" s="1383" t="s">
        <v>8</v>
      </c>
      <c r="D93" s="1384"/>
      <c r="E93" s="1385"/>
      <c r="F93" s="1386"/>
      <c r="G93" s="1387">
        <f t="shared" ref="G93:P93" si="26">G94+G98+G102</f>
        <v>0</v>
      </c>
      <c r="H93" s="1388">
        <f t="shared" si="26"/>
        <v>0</v>
      </c>
      <c r="I93" s="1389">
        <f t="shared" si="26"/>
        <v>0</v>
      </c>
      <c r="J93" s="1387">
        <f t="shared" si="26"/>
        <v>0</v>
      </c>
      <c r="K93" s="1388">
        <f t="shared" si="26"/>
        <v>0</v>
      </c>
      <c r="L93" s="1389">
        <f t="shared" si="26"/>
        <v>0</v>
      </c>
      <c r="M93" s="1385">
        <f t="shared" si="26"/>
        <v>0</v>
      </c>
      <c r="N93" s="1387">
        <f t="shared" si="26"/>
        <v>0</v>
      </c>
      <c r="O93" s="1390">
        <f t="shared" si="26"/>
        <v>0</v>
      </c>
      <c r="P93" s="1390">
        <f t="shared" si="26"/>
        <v>0</v>
      </c>
    </row>
    <row r="94" spans="2:16">
      <c r="B94" s="1391" t="s">
        <v>114</v>
      </c>
      <c r="C94" s="1392" t="s">
        <v>10</v>
      </c>
      <c r="D94" s="1393"/>
      <c r="E94" s="1385"/>
      <c r="F94" s="1386"/>
      <c r="G94" s="1394">
        <f t="shared" ref="G94:P94" si="27">SUM(G95:G97)</f>
        <v>0</v>
      </c>
      <c r="H94" s="1395">
        <f t="shared" si="27"/>
        <v>0</v>
      </c>
      <c r="I94" s="1396">
        <f t="shared" si="27"/>
        <v>0</v>
      </c>
      <c r="J94" s="1394">
        <f t="shared" si="27"/>
        <v>0</v>
      </c>
      <c r="K94" s="1395">
        <f t="shared" si="27"/>
        <v>0</v>
      </c>
      <c r="L94" s="1396">
        <f t="shared" si="27"/>
        <v>0</v>
      </c>
      <c r="M94" s="1397">
        <f t="shared" si="27"/>
        <v>0</v>
      </c>
      <c r="N94" s="1394">
        <f t="shared" si="27"/>
        <v>0</v>
      </c>
      <c r="O94" s="1398">
        <f t="shared" si="27"/>
        <v>0</v>
      </c>
      <c r="P94" s="1398">
        <f t="shared" si="27"/>
        <v>0</v>
      </c>
    </row>
    <row r="95" spans="2:16">
      <c r="B95" s="1399"/>
      <c r="C95" s="1400" t="s">
        <v>1366</v>
      </c>
      <c r="D95" s="1401"/>
      <c r="E95" s="1402"/>
      <c r="F95" s="1403"/>
      <c r="G95" s="1404"/>
      <c r="H95" s="1405"/>
      <c r="I95" s="1406"/>
      <c r="J95" s="1404"/>
      <c r="K95" s="1405"/>
      <c r="L95" s="1406"/>
      <c r="M95" s="1407"/>
      <c r="N95" s="1404"/>
      <c r="O95" s="1408"/>
      <c r="P95" s="1408"/>
    </row>
    <row r="96" spans="2:16">
      <c r="B96" s="1399"/>
      <c r="C96" s="1400" t="s">
        <v>1366</v>
      </c>
      <c r="D96" s="1401"/>
      <c r="E96" s="1402"/>
      <c r="F96" s="1403"/>
      <c r="G96" s="1404"/>
      <c r="H96" s="1405"/>
      <c r="I96" s="1406"/>
      <c r="J96" s="1404"/>
      <c r="K96" s="1405"/>
      <c r="L96" s="1406"/>
      <c r="M96" s="1407"/>
      <c r="N96" s="1404"/>
      <c r="O96" s="1408"/>
      <c r="P96" s="1408"/>
    </row>
    <row r="97" spans="2:16">
      <c r="B97" s="1399"/>
      <c r="C97" s="1400" t="s">
        <v>1366</v>
      </c>
      <c r="D97" s="1401"/>
      <c r="E97" s="1402"/>
      <c r="F97" s="1403"/>
      <c r="G97" s="1404"/>
      <c r="H97" s="1405"/>
      <c r="I97" s="1406"/>
      <c r="J97" s="1404"/>
      <c r="K97" s="1405"/>
      <c r="L97" s="1406"/>
      <c r="M97" s="1407"/>
      <c r="N97" s="1404"/>
      <c r="O97" s="1408"/>
      <c r="P97" s="1408"/>
    </row>
    <row r="98" spans="2:16">
      <c r="B98" s="1391" t="s">
        <v>116</v>
      </c>
      <c r="C98" s="1392" t="s">
        <v>11</v>
      </c>
      <c r="D98" s="1393"/>
      <c r="E98" s="1385"/>
      <c r="F98" s="1386"/>
      <c r="G98" s="1394">
        <f t="shared" ref="G98:P98" si="28">SUM(G99:G101)</f>
        <v>0</v>
      </c>
      <c r="H98" s="1395">
        <f t="shared" si="28"/>
        <v>0</v>
      </c>
      <c r="I98" s="1396">
        <f t="shared" si="28"/>
        <v>0</v>
      </c>
      <c r="J98" s="1394">
        <f t="shared" si="28"/>
        <v>0</v>
      </c>
      <c r="K98" s="1395">
        <f t="shared" si="28"/>
        <v>0</v>
      </c>
      <c r="L98" s="1396">
        <f t="shared" si="28"/>
        <v>0</v>
      </c>
      <c r="M98" s="1397">
        <f t="shared" si="28"/>
        <v>0</v>
      </c>
      <c r="N98" s="1394">
        <f t="shared" si="28"/>
        <v>0</v>
      </c>
      <c r="O98" s="1398">
        <f t="shared" si="28"/>
        <v>0</v>
      </c>
      <c r="P98" s="1398">
        <f t="shared" si="28"/>
        <v>0</v>
      </c>
    </row>
    <row r="99" spans="2:16">
      <c r="B99" s="1399"/>
      <c r="C99" s="1400" t="s">
        <v>1366</v>
      </c>
      <c r="D99" s="1401"/>
      <c r="E99" s="1402"/>
      <c r="F99" s="1403"/>
      <c r="G99" s="1404"/>
      <c r="H99" s="1405"/>
      <c r="I99" s="1406"/>
      <c r="J99" s="1404"/>
      <c r="K99" s="1405"/>
      <c r="L99" s="1406"/>
      <c r="M99" s="1407"/>
      <c r="N99" s="1404"/>
      <c r="O99" s="1408"/>
      <c r="P99" s="1408"/>
    </row>
    <row r="100" spans="2:16">
      <c r="B100" s="1399"/>
      <c r="C100" s="1400" t="s">
        <v>1366</v>
      </c>
      <c r="D100" s="1401"/>
      <c r="E100" s="1402"/>
      <c r="F100" s="1403"/>
      <c r="G100" s="1404"/>
      <c r="H100" s="1405"/>
      <c r="I100" s="1406"/>
      <c r="J100" s="1404"/>
      <c r="K100" s="1405"/>
      <c r="L100" s="1406"/>
      <c r="M100" s="1407"/>
      <c r="N100" s="1404"/>
      <c r="O100" s="1408"/>
      <c r="P100" s="1408"/>
    </row>
    <row r="101" spans="2:16">
      <c r="B101" s="1399"/>
      <c r="C101" s="1400" t="s">
        <v>1366</v>
      </c>
      <c r="D101" s="1401"/>
      <c r="E101" s="1402"/>
      <c r="F101" s="1403"/>
      <c r="G101" s="1404"/>
      <c r="H101" s="1405"/>
      <c r="I101" s="1406"/>
      <c r="J101" s="1404"/>
      <c r="K101" s="1405"/>
      <c r="L101" s="1406"/>
      <c r="M101" s="1407"/>
      <c r="N101" s="1404"/>
      <c r="O101" s="1408"/>
      <c r="P101" s="1408"/>
    </row>
    <row r="102" spans="2:16">
      <c r="B102" s="1391" t="s">
        <v>118</v>
      </c>
      <c r="C102" s="1392" t="s">
        <v>13</v>
      </c>
      <c r="D102" s="1393"/>
      <c r="E102" s="1385"/>
      <c r="F102" s="1386"/>
      <c r="G102" s="1394">
        <f t="shared" ref="G102:P102" si="29">SUM(G103:G105)</f>
        <v>0</v>
      </c>
      <c r="H102" s="1395">
        <f t="shared" si="29"/>
        <v>0</v>
      </c>
      <c r="I102" s="1396">
        <f t="shared" si="29"/>
        <v>0</v>
      </c>
      <c r="J102" s="1394">
        <f t="shared" si="29"/>
        <v>0</v>
      </c>
      <c r="K102" s="1395">
        <f t="shared" si="29"/>
        <v>0</v>
      </c>
      <c r="L102" s="1396">
        <f t="shared" si="29"/>
        <v>0</v>
      </c>
      <c r="M102" s="1397">
        <f t="shared" si="29"/>
        <v>0</v>
      </c>
      <c r="N102" s="1394">
        <f t="shared" si="29"/>
        <v>0</v>
      </c>
      <c r="O102" s="1398">
        <f t="shared" si="29"/>
        <v>0</v>
      </c>
      <c r="P102" s="1398">
        <f t="shared" si="29"/>
        <v>0</v>
      </c>
    </row>
    <row r="103" spans="2:16">
      <c r="B103" s="1399"/>
      <c r="C103" s="1400" t="s">
        <v>1366</v>
      </c>
      <c r="D103" s="1401"/>
      <c r="E103" s="1402"/>
      <c r="F103" s="1403"/>
      <c r="G103" s="1404"/>
      <c r="H103" s="1405"/>
      <c r="I103" s="1406"/>
      <c r="J103" s="1404"/>
      <c r="K103" s="1405"/>
      <c r="L103" s="1406"/>
      <c r="M103" s="1407"/>
      <c r="N103" s="1404"/>
      <c r="O103" s="1408"/>
      <c r="P103" s="1408"/>
    </row>
    <row r="104" spans="2:16">
      <c r="B104" s="1399"/>
      <c r="C104" s="1400" t="s">
        <v>1366</v>
      </c>
      <c r="D104" s="1401"/>
      <c r="E104" s="1402"/>
      <c r="F104" s="1403"/>
      <c r="G104" s="1404"/>
      <c r="H104" s="1405"/>
      <c r="I104" s="1406"/>
      <c r="J104" s="1404"/>
      <c r="K104" s="1405"/>
      <c r="L104" s="1406"/>
      <c r="M104" s="1407"/>
      <c r="N104" s="1404"/>
      <c r="O104" s="1408"/>
      <c r="P104" s="1408"/>
    </row>
    <row r="105" spans="2:16">
      <c r="B105" s="1399"/>
      <c r="C105" s="1400" t="s">
        <v>1366</v>
      </c>
      <c r="D105" s="1401"/>
      <c r="E105" s="1402"/>
      <c r="F105" s="1403"/>
      <c r="G105" s="1404"/>
      <c r="H105" s="1405"/>
      <c r="I105" s="1406"/>
      <c r="J105" s="1404"/>
      <c r="K105" s="1405"/>
      <c r="L105" s="1406"/>
      <c r="M105" s="1407"/>
      <c r="N105" s="1404"/>
      <c r="O105" s="1408"/>
      <c r="P105" s="1408"/>
    </row>
    <row r="106" spans="2:16">
      <c r="B106" s="1409" t="s">
        <v>121</v>
      </c>
      <c r="C106" s="1410" t="s">
        <v>15</v>
      </c>
      <c r="D106" s="1411"/>
      <c r="E106" s="1385"/>
      <c r="F106" s="1386"/>
      <c r="G106" s="1386">
        <f>G107+G111+G115+G127+G119+G123</f>
        <v>0</v>
      </c>
      <c r="H106" s="1412">
        <f t="shared" ref="H106:P106" si="30">H107+H111+H115+H127+H119+H123</f>
        <v>0</v>
      </c>
      <c r="I106" s="1413">
        <f t="shared" si="30"/>
        <v>0</v>
      </c>
      <c r="J106" s="1386">
        <f t="shared" si="30"/>
        <v>0</v>
      </c>
      <c r="K106" s="1412">
        <f t="shared" si="30"/>
        <v>0</v>
      </c>
      <c r="L106" s="1413">
        <f t="shared" si="30"/>
        <v>0</v>
      </c>
      <c r="M106" s="1387">
        <f t="shared" si="30"/>
        <v>0</v>
      </c>
      <c r="N106" s="1424">
        <f t="shared" si="30"/>
        <v>0</v>
      </c>
      <c r="O106" s="1413">
        <f t="shared" si="30"/>
        <v>0</v>
      </c>
      <c r="P106" s="1415">
        <f t="shared" si="30"/>
        <v>0</v>
      </c>
    </row>
    <row r="107" spans="2:16">
      <c r="B107" s="1391" t="s">
        <v>123</v>
      </c>
      <c r="C107" s="1392" t="s">
        <v>17</v>
      </c>
      <c r="D107" s="1393"/>
      <c r="E107" s="1385"/>
      <c r="F107" s="1386"/>
      <c r="G107" s="1394">
        <f t="shared" ref="G107:P107" si="31">SUM(G108:G110)</f>
        <v>0</v>
      </c>
      <c r="H107" s="1395">
        <f t="shared" si="31"/>
        <v>0</v>
      </c>
      <c r="I107" s="1396">
        <f t="shared" si="31"/>
        <v>0</v>
      </c>
      <c r="J107" s="1394">
        <f t="shared" si="31"/>
        <v>0</v>
      </c>
      <c r="K107" s="1395">
        <f t="shared" si="31"/>
        <v>0</v>
      </c>
      <c r="L107" s="1396">
        <f t="shared" si="31"/>
        <v>0</v>
      </c>
      <c r="M107" s="1397">
        <f t="shared" si="31"/>
        <v>0</v>
      </c>
      <c r="N107" s="1394">
        <f t="shared" si="31"/>
        <v>0</v>
      </c>
      <c r="O107" s="1398">
        <f t="shared" si="31"/>
        <v>0</v>
      </c>
      <c r="P107" s="1398">
        <f t="shared" si="31"/>
        <v>0</v>
      </c>
    </row>
    <row r="108" spans="2:16">
      <c r="B108" s="1399"/>
      <c r="C108" s="1400" t="s">
        <v>1366</v>
      </c>
      <c r="D108" s="1401"/>
      <c r="E108" s="1402"/>
      <c r="F108" s="1403"/>
      <c r="G108" s="1404"/>
      <c r="H108" s="1405"/>
      <c r="I108" s="1406"/>
      <c r="J108" s="1404"/>
      <c r="K108" s="1405"/>
      <c r="L108" s="1406"/>
      <c r="M108" s="1407"/>
      <c r="N108" s="1416"/>
      <c r="O108" s="1417"/>
      <c r="P108" s="1417"/>
    </row>
    <row r="109" spans="2:16">
      <c r="B109" s="1399"/>
      <c r="C109" s="1400" t="s">
        <v>1366</v>
      </c>
      <c r="D109" s="1401"/>
      <c r="E109" s="1402"/>
      <c r="F109" s="1403"/>
      <c r="G109" s="1404"/>
      <c r="H109" s="1405"/>
      <c r="I109" s="1406"/>
      <c r="J109" s="1404"/>
      <c r="K109" s="1405"/>
      <c r="L109" s="1406"/>
      <c r="M109" s="1407"/>
      <c r="N109" s="1416"/>
      <c r="O109" s="1417"/>
      <c r="P109" s="1417"/>
    </row>
    <row r="110" spans="2:16">
      <c r="B110" s="1399"/>
      <c r="C110" s="1400" t="s">
        <v>1366</v>
      </c>
      <c r="D110" s="1401"/>
      <c r="E110" s="1402"/>
      <c r="F110" s="1403"/>
      <c r="G110" s="1404"/>
      <c r="H110" s="1405"/>
      <c r="I110" s="1406"/>
      <c r="J110" s="1404"/>
      <c r="K110" s="1405"/>
      <c r="L110" s="1406"/>
      <c r="M110" s="1407"/>
      <c r="N110" s="1416"/>
      <c r="O110" s="1417"/>
      <c r="P110" s="1417"/>
    </row>
    <row r="111" spans="2:16">
      <c r="B111" s="1391" t="s">
        <v>125</v>
      </c>
      <c r="C111" s="1392" t="s">
        <v>600</v>
      </c>
      <c r="D111" s="1393"/>
      <c r="E111" s="1385"/>
      <c r="F111" s="1386"/>
      <c r="G111" s="1394">
        <f t="shared" ref="G111:P111" si="32">SUM(G112:G114)</f>
        <v>0</v>
      </c>
      <c r="H111" s="1395">
        <f t="shared" si="32"/>
        <v>0</v>
      </c>
      <c r="I111" s="1396">
        <f t="shared" si="32"/>
        <v>0</v>
      </c>
      <c r="J111" s="1394">
        <f t="shared" si="32"/>
        <v>0</v>
      </c>
      <c r="K111" s="1395">
        <f t="shared" si="32"/>
        <v>0</v>
      </c>
      <c r="L111" s="1396">
        <f t="shared" si="32"/>
        <v>0</v>
      </c>
      <c r="M111" s="1397">
        <f t="shared" si="32"/>
        <v>0</v>
      </c>
      <c r="N111" s="1394">
        <f t="shared" si="32"/>
        <v>0</v>
      </c>
      <c r="O111" s="1398">
        <f t="shared" si="32"/>
        <v>0</v>
      </c>
      <c r="P111" s="1398">
        <f t="shared" si="32"/>
        <v>0</v>
      </c>
    </row>
    <row r="112" spans="2:16">
      <c r="B112" s="1399"/>
      <c r="C112" s="1400" t="s">
        <v>1366</v>
      </c>
      <c r="D112" s="1401"/>
      <c r="E112" s="1402"/>
      <c r="F112" s="1403"/>
      <c r="G112" s="1404"/>
      <c r="H112" s="1405"/>
      <c r="I112" s="1406"/>
      <c r="J112" s="1404"/>
      <c r="K112" s="1405"/>
      <c r="L112" s="1406"/>
      <c r="M112" s="1407"/>
      <c r="N112" s="1416"/>
      <c r="O112" s="1417"/>
      <c r="P112" s="1417"/>
    </row>
    <row r="113" spans="2:16">
      <c r="B113" s="1399"/>
      <c r="C113" s="1400" t="s">
        <v>1366</v>
      </c>
      <c r="D113" s="1401"/>
      <c r="E113" s="1402"/>
      <c r="F113" s="1403"/>
      <c r="G113" s="1404"/>
      <c r="H113" s="1405"/>
      <c r="I113" s="1406"/>
      <c r="J113" s="1404"/>
      <c r="K113" s="1405"/>
      <c r="L113" s="1406"/>
      <c r="M113" s="1407"/>
      <c r="N113" s="1416"/>
      <c r="O113" s="1417"/>
      <c r="P113" s="1417"/>
    </row>
    <row r="114" spans="2:16">
      <c r="B114" s="1399"/>
      <c r="C114" s="1400" t="s">
        <v>1366</v>
      </c>
      <c r="D114" s="1401"/>
      <c r="E114" s="1402"/>
      <c r="F114" s="1403"/>
      <c r="G114" s="1404"/>
      <c r="H114" s="1405"/>
      <c r="I114" s="1406"/>
      <c r="J114" s="1404"/>
      <c r="K114" s="1405"/>
      <c r="L114" s="1406"/>
      <c r="M114" s="1407"/>
      <c r="N114" s="1416"/>
      <c r="O114" s="1417"/>
      <c r="P114" s="1417"/>
    </row>
    <row r="115" spans="2:16">
      <c r="B115" s="1391" t="s">
        <v>126</v>
      </c>
      <c r="C115" s="1392" t="s">
        <v>23</v>
      </c>
      <c r="D115" s="1393"/>
      <c r="E115" s="1385"/>
      <c r="F115" s="1386"/>
      <c r="G115" s="1394">
        <f t="shared" ref="G115:P115" si="33">SUM(G116:G118)</f>
        <v>0</v>
      </c>
      <c r="H115" s="1395">
        <f t="shared" si="33"/>
        <v>0</v>
      </c>
      <c r="I115" s="1396">
        <f t="shared" si="33"/>
        <v>0</v>
      </c>
      <c r="J115" s="1394">
        <f t="shared" si="33"/>
        <v>0</v>
      </c>
      <c r="K115" s="1395">
        <f t="shared" si="33"/>
        <v>0</v>
      </c>
      <c r="L115" s="1396">
        <f t="shared" si="33"/>
        <v>0</v>
      </c>
      <c r="M115" s="1397">
        <f t="shared" si="33"/>
        <v>0</v>
      </c>
      <c r="N115" s="1394">
        <f t="shared" si="33"/>
        <v>0</v>
      </c>
      <c r="O115" s="1398">
        <f t="shared" si="33"/>
        <v>0</v>
      </c>
      <c r="P115" s="1398">
        <f t="shared" si="33"/>
        <v>0</v>
      </c>
    </row>
    <row r="116" spans="2:16">
      <c r="B116" s="1399"/>
      <c r="C116" s="1400" t="s">
        <v>1366</v>
      </c>
      <c r="D116" s="1401"/>
      <c r="E116" s="1402"/>
      <c r="F116" s="1403"/>
      <c r="G116" s="1404"/>
      <c r="H116" s="1405"/>
      <c r="I116" s="1406"/>
      <c r="J116" s="1404"/>
      <c r="K116" s="1405"/>
      <c r="L116" s="1406"/>
      <c r="M116" s="1407"/>
      <c r="N116" s="1416"/>
      <c r="O116" s="1417"/>
      <c r="P116" s="1417"/>
    </row>
    <row r="117" spans="2:16">
      <c r="B117" s="1399"/>
      <c r="C117" s="1400" t="s">
        <v>1366</v>
      </c>
      <c r="D117" s="1401"/>
      <c r="E117" s="1402"/>
      <c r="F117" s="1403"/>
      <c r="G117" s="1404"/>
      <c r="H117" s="1405"/>
      <c r="I117" s="1406"/>
      <c r="J117" s="1404"/>
      <c r="K117" s="1405"/>
      <c r="L117" s="1406"/>
      <c r="M117" s="1407"/>
      <c r="N117" s="1416"/>
      <c r="O117" s="1417"/>
      <c r="P117" s="1417"/>
    </row>
    <row r="118" spans="2:16">
      <c r="B118" s="1399"/>
      <c r="C118" s="1400" t="s">
        <v>1366</v>
      </c>
      <c r="D118" s="1401"/>
      <c r="E118" s="1402"/>
      <c r="F118" s="1403"/>
      <c r="G118" s="1404"/>
      <c r="H118" s="1405"/>
      <c r="I118" s="1406"/>
      <c r="J118" s="1404"/>
      <c r="K118" s="1405"/>
      <c r="L118" s="1406"/>
      <c r="M118" s="1407"/>
      <c r="N118" s="1416"/>
      <c r="O118" s="1417"/>
      <c r="P118" s="1417"/>
    </row>
    <row r="119" spans="2:16">
      <c r="B119" s="1391" t="s">
        <v>616</v>
      </c>
      <c r="C119" s="1392" t="s">
        <v>25</v>
      </c>
      <c r="D119" s="1393"/>
      <c r="E119" s="1385"/>
      <c r="F119" s="1386"/>
      <c r="G119" s="1394">
        <f t="shared" ref="G119:P119" si="34">SUM(G120:G122)</f>
        <v>0</v>
      </c>
      <c r="H119" s="1395">
        <f t="shared" si="34"/>
        <v>0</v>
      </c>
      <c r="I119" s="1396">
        <f t="shared" si="34"/>
        <v>0</v>
      </c>
      <c r="J119" s="1394">
        <f t="shared" si="34"/>
        <v>0</v>
      </c>
      <c r="K119" s="1395">
        <f t="shared" si="34"/>
        <v>0</v>
      </c>
      <c r="L119" s="1396">
        <f t="shared" si="34"/>
        <v>0</v>
      </c>
      <c r="M119" s="1397">
        <f t="shared" si="34"/>
        <v>0</v>
      </c>
      <c r="N119" s="1394">
        <f t="shared" si="34"/>
        <v>0</v>
      </c>
      <c r="O119" s="1398">
        <f t="shared" si="34"/>
        <v>0</v>
      </c>
      <c r="P119" s="1398">
        <f t="shared" si="34"/>
        <v>0</v>
      </c>
    </row>
    <row r="120" spans="2:16">
      <c r="B120" s="1399"/>
      <c r="C120" s="1400" t="s">
        <v>1366</v>
      </c>
      <c r="D120" s="1401"/>
      <c r="E120" s="1402"/>
      <c r="F120" s="1403"/>
      <c r="G120" s="1404"/>
      <c r="H120" s="1405"/>
      <c r="I120" s="1406"/>
      <c r="J120" s="1404"/>
      <c r="K120" s="1405"/>
      <c r="L120" s="1406"/>
      <c r="M120" s="1407"/>
      <c r="N120" s="1416"/>
      <c r="O120" s="1417"/>
      <c r="P120" s="1417"/>
    </row>
    <row r="121" spans="2:16">
      <c r="B121" s="1399"/>
      <c r="C121" s="1400" t="s">
        <v>1366</v>
      </c>
      <c r="D121" s="1401"/>
      <c r="E121" s="1402"/>
      <c r="F121" s="1403"/>
      <c r="G121" s="1404"/>
      <c r="H121" s="1405"/>
      <c r="I121" s="1406"/>
      <c r="J121" s="1404"/>
      <c r="K121" s="1405"/>
      <c r="L121" s="1406"/>
      <c r="M121" s="1407"/>
      <c r="N121" s="1416"/>
      <c r="O121" s="1417"/>
      <c r="P121" s="1417"/>
    </row>
    <row r="122" spans="2:16">
      <c r="B122" s="1399"/>
      <c r="C122" s="1400" t="s">
        <v>1366</v>
      </c>
      <c r="D122" s="1401"/>
      <c r="E122" s="1402"/>
      <c r="F122" s="1403"/>
      <c r="G122" s="1404"/>
      <c r="H122" s="1405"/>
      <c r="I122" s="1406"/>
      <c r="J122" s="1404"/>
      <c r="K122" s="1405"/>
      <c r="L122" s="1406"/>
      <c r="M122" s="1407"/>
      <c r="N122" s="1416"/>
      <c r="O122" s="1417"/>
      <c r="P122" s="1417"/>
    </row>
    <row r="123" spans="2:16">
      <c r="B123" s="1391" t="s">
        <v>617</v>
      </c>
      <c r="C123" s="1392" t="s">
        <v>27</v>
      </c>
      <c r="D123" s="1393"/>
      <c r="E123" s="1385"/>
      <c r="F123" s="1386"/>
      <c r="G123" s="1394">
        <f t="shared" ref="G123:P123" si="35">SUM(G124:G126)</f>
        <v>0</v>
      </c>
      <c r="H123" s="1395">
        <f t="shared" si="35"/>
        <v>0</v>
      </c>
      <c r="I123" s="1396">
        <f t="shared" si="35"/>
        <v>0</v>
      </c>
      <c r="J123" s="1394">
        <f t="shared" si="35"/>
        <v>0</v>
      </c>
      <c r="K123" s="1395">
        <f t="shared" si="35"/>
        <v>0</v>
      </c>
      <c r="L123" s="1396">
        <f t="shared" si="35"/>
        <v>0</v>
      </c>
      <c r="M123" s="1397">
        <f t="shared" si="35"/>
        <v>0</v>
      </c>
      <c r="N123" s="1394">
        <f t="shared" si="35"/>
        <v>0</v>
      </c>
      <c r="O123" s="1398">
        <f t="shared" si="35"/>
        <v>0</v>
      </c>
      <c r="P123" s="1398">
        <f t="shared" si="35"/>
        <v>0</v>
      </c>
    </row>
    <row r="124" spans="2:16">
      <c r="B124" s="1399"/>
      <c r="C124" s="1400" t="s">
        <v>1366</v>
      </c>
      <c r="D124" s="1401"/>
      <c r="E124" s="1402"/>
      <c r="F124" s="1403"/>
      <c r="G124" s="1404"/>
      <c r="H124" s="1405"/>
      <c r="I124" s="1406"/>
      <c r="J124" s="1404"/>
      <c r="K124" s="1405"/>
      <c r="L124" s="1406"/>
      <c r="M124" s="1407"/>
      <c r="N124" s="1416"/>
      <c r="O124" s="1417"/>
      <c r="P124" s="1417"/>
    </row>
    <row r="125" spans="2:16">
      <c r="B125" s="1399"/>
      <c r="C125" s="1400" t="s">
        <v>1366</v>
      </c>
      <c r="D125" s="1401"/>
      <c r="E125" s="1402"/>
      <c r="F125" s="1403"/>
      <c r="G125" s="1404"/>
      <c r="H125" s="1405"/>
      <c r="I125" s="1406"/>
      <c r="J125" s="1404"/>
      <c r="K125" s="1405"/>
      <c r="L125" s="1406"/>
      <c r="M125" s="1407"/>
      <c r="N125" s="1416"/>
      <c r="O125" s="1417"/>
      <c r="P125" s="1417"/>
    </row>
    <row r="126" spans="2:16">
      <c r="B126" s="1399"/>
      <c r="C126" s="1400" t="s">
        <v>1366</v>
      </c>
      <c r="D126" s="1401"/>
      <c r="E126" s="1402"/>
      <c r="F126" s="1403"/>
      <c r="G126" s="1404"/>
      <c r="H126" s="1405"/>
      <c r="I126" s="1406"/>
      <c r="J126" s="1404"/>
      <c r="K126" s="1405"/>
      <c r="L126" s="1406"/>
      <c r="M126" s="1407"/>
      <c r="N126" s="1416"/>
      <c r="O126" s="1417"/>
      <c r="P126" s="1417"/>
    </row>
    <row r="127" spans="2:16" ht="51">
      <c r="B127" s="1391" t="s">
        <v>618</v>
      </c>
      <c r="C127" s="1392" t="s">
        <v>604</v>
      </c>
      <c r="D127" s="1393"/>
      <c r="E127" s="1385"/>
      <c r="F127" s="1386"/>
      <c r="G127" s="1394">
        <f t="shared" ref="G127:P127" si="36">SUM(G128:G130)</f>
        <v>0</v>
      </c>
      <c r="H127" s="1395">
        <f t="shared" si="36"/>
        <v>0</v>
      </c>
      <c r="I127" s="1396">
        <f t="shared" si="36"/>
        <v>0</v>
      </c>
      <c r="J127" s="1394">
        <f t="shared" si="36"/>
        <v>0</v>
      </c>
      <c r="K127" s="1395">
        <f t="shared" si="36"/>
        <v>0</v>
      </c>
      <c r="L127" s="1396">
        <f t="shared" si="36"/>
        <v>0</v>
      </c>
      <c r="M127" s="1397">
        <f t="shared" si="36"/>
        <v>0</v>
      </c>
      <c r="N127" s="1394">
        <f t="shared" si="36"/>
        <v>0</v>
      </c>
      <c r="O127" s="1398">
        <f t="shared" si="36"/>
        <v>0</v>
      </c>
      <c r="P127" s="1398">
        <f t="shared" si="36"/>
        <v>0</v>
      </c>
    </row>
    <row r="128" spans="2:16">
      <c r="B128" s="1399"/>
      <c r="C128" s="1400" t="s">
        <v>1366</v>
      </c>
      <c r="D128" s="1401"/>
      <c r="E128" s="1402"/>
      <c r="F128" s="1403"/>
      <c r="G128" s="1404"/>
      <c r="H128" s="1405"/>
      <c r="I128" s="1406"/>
      <c r="J128" s="1404"/>
      <c r="K128" s="1405"/>
      <c r="L128" s="1406"/>
      <c r="M128" s="1407"/>
      <c r="N128" s="1416"/>
      <c r="O128" s="1417"/>
      <c r="P128" s="1417"/>
    </row>
    <row r="129" spans="2:16">
      <c r="B129" s="1399"/>
      <c r="C129" s="1400" t="s">
        <v>1366</v>
      </c>
      <c r="D129" s="1401"/>
      <c r="E129" s="1402"/>
      <c r="F129" s="1403"/>
      <c r="G129" s="1404"/>
      <c r="H129" s="1405"/>
      <c r="I129" s="1406"/>
      <c r="J129" s="1404"/>
      <c r="K129" s="1405"/>
      <c r="L129" s="1406"/>
      <c r="M129" s="1407"/>
      <c r="N129" s="1416"/>
      <c r="O129" s="1417"/>
      <c r="P129" s="1417"/>
    </row>
    <row r="130" spans="2:16">
      <c r="B130" s="1399"/>
      <c r="C130" s="1400" t="s">
        <v>1366</v>
      </c>
      <c r="D130" s="1401"/>
      <c r="E130" s="1402"/>
      <c r="F130" s="1403"/>
      <c r="G130" s="1404"/>
      <c r="H130" s="1405"/>
      <c r="I130" s="1406"/>
      <c r="J130" s="1404"/>
      <c r="K130" s="1405"/>
      <c r="L130" s="1406"/>
      <c r="M130" s="1407"/>
      <c r="N130" s="1416"/>
      <c r="O130" s="1417"/>
      <c r="P130" s="1417"/>
    </row>
    <row r="131" spans="2:16">
      <c r="B131" s="1418" t="s">
        <v>295</v>
      </c>
      <c r="C131" s="1419" t="s">
        <v>31</v>
      </c>
      <c r="D131" s="1420"/>
      <c r="E131" s="1385"/>
      <c r="F131" s="1386"/>
      <c r="G131" s="1387">
        <f t="shared" ref="G131:P131" si="37">G132+G136</f>
        <v>0</v>
      </c>
      <c r="H131" s="1388">
        <f t="shared" si="37"/>
        <v>0</v>
      </c>
      <c r="I131" s="1389">
        <f t="shared" si="37"/>
        <v>0</v>
      </c>
      <c r="J131" s="1387">
        <f t="shared" si="37"/>
        <v>0</v>
      </c>
      <c r="K131" s="1388">
        <f t="shared" si="37"/>
        <v>0</v>
      </c>
      <c r="L131" s="1389">
        <f t="shared" si="37"/>
        <v>0</v>
      </c>
      <c r="M131" s="1385">
        <f t="shared" si="37"/>
        <v>0</v>
      </c>
      <c r="N131" s="1387">
        <f t="shared" si="37"/>
        <v>0</v>
      </c>
      <c r="O131" s="1390">
        <f t="shared" si="37"/>
        <v>0</v>
      </c>
      <c r="P131" s="1390">
        <f t="shared" si="37"/>
        <v>0</v>
      </c>
    </row>
    <row r="132" spans="2:16" ht="64.5">
      <c r="B132" s="1421" t="s">
        <v>297</v>
      </c>
      <c r="C132" s="1422" t="s">
        <v>33</v>
      </c>
      <c r="D132" s="1423"/>
      <c r="E132" s="1385"/>
      <c r="F132" s="1386"/>
      <c r="G132" s="1394">
        <f t="shared" ref="G132:P132" si="38">SUM(G133:G135)</f>
        <v>0</v>
      </c>
      <c r="H132" s="1395">
        <f t="shared" si="38"/>
        <v>0</v>
      </c>
      <c r="I132" s="1396">
        <f t="shared" si="38"/>
        <v>0</v>
      </c>
      <c r="J132" s="1394">
        <f t="shared" si="38"/>
        <v>0</v>
      </c>
      <c r="K132" s="1395">
        <f t="shared" si="38"/>
        <v>0</v>
      </c>
      <c r="L132" s="1396">
        <f t="shared" si="38"/>
        <v>0</v>
      </c>
      <c r="M132" s="1397">
        <f t="shared" si="38"/>
        <v>0</v>
      </c>
      <c r="N132" s="1394">
        <f t="shared" si="38"/>
        <v>0</v>
      </c>
      <c r="O132" s="1398">
        <f t="shared" si="38"/>
        <v>0</v>
      </c>
      <c r="P132" s="1398">
        <f t="shared" si="38"/>
        <v>0</v>
      </c>
    </row>
    <row r="133" spans="2:16">
      <c r="B133" s="1399"/>
      <c r="C133" s="1400" t="s">
        <v>1366</v>
      </c>
      <c r="D133" s="1401"/>
      <c r="E133" s="1451"/>
      <c r="F133" s="1452"/>
      <c r="G133" s="1404"/>
      <c r="H133" s="1405"/>
      <c r="I133" s="1406"/>
      <c r="J133" s="1404"/>
      <c r="K133" s="1405"/>
      <c r="L133" s="1406"/>
      <c r="M133" s="1407"/>
      <c r="N133" s="1416"/>
      <c r="O133" s="1417"/>
      <c r="P133" s="1417"/>
    </row>
    <row r="134" spans="2:16">
      <c r="B134" s="1399"/>
      <c r="C134" s="1400" t="s">
        <v>1366</v>
      </c>
      <c r="D134" s="1401"/>
      <c r="E134" s="1402"/>
      <c r="F134" s="1403"/>
      <c r="G134" s="1404"/>
      <c r="H134" s="1405"/>
      <c r="I134" s="1406"/>
      <c r="J134" s="1404"/>
      <c r="K134" s="1405"/>
      <c r="L134" s="1406"/>
      <c r="M134" s="1407"/>
      <c r="N134" s="1416"/>
      <c r="O134" s="1417"/>
      <c r="P134" s="1417"/>
    </row>
    <row r="135" spans="2:16">
      <c r="B135" s="1399"/>
      <c r="C135" s="1400" t="s">
        <v>1366</v>
      </c>
      <c r="D135" s="1401"/>
      <c r="E135" s="1402"/>
      <c r="F135" s="1403"/>
      <c r="G135" s="1404"/>
      <c r="H135" s="1405"/>
      <c r="I135" s="1406"/>
      <c r="J135" s="1404"/>
      <c r="K135" s="1405"/>
      <c r="L135" s="1406"/>
      <c r="M135" s="1407"/>
      <c r="N135" s="1416"/>
      <c r="O135" s="1417"/>
      <c r="P135" s="1417"/>
    </row>
    <row r="136" spans="2:16">
      <c r="B136" s="1421" t="s">
        <v>298</v>
      </c>
      <c r="C136" s="1422" t="s">
        <v>35</v>
      </c>
      <c r="D136" s="1423"/>
      <c r="E136" s="1385"/>
      <c r="F136" s="1386"/>
      <c r="G136" s="1394">
        <f t="shared" ref="G136:P136" si="39">SUM(G137:G139)</f>
        <v>0</v>
      </c>
      <c r="H136" s="1395">
        <f t="shared" si="39"/>
        <v>0</v>
      </c>
      <c r="I136" s="1396">
        <f t="shared" si="39"/>
        <v>0</v>
      </c>
      <c r="J136" s="1394">
        <f t="shared" si="39"/>
        <v>0</v>
      </c>
      <c r="K136" s="1395">
        <f t="shared" si="39"/>
        <v>0</v>
      </c>
      <c r="L136" s="1396">
        <f t="shared" si="39"/>
        <v>0</v>
      </c>
      <c r="M136" s="1397">
        <f t="shared" si="39"/>
        <v>0</v>
      </c>
      <c r="N136" s="1394">
        <f t="shared" si="39"/>
        <v>0</v>
      </c>
      <c r="O136" s="1398">
        <f t="shared" si="39"/>
        <v>0</v>
      </c>
      <c r="P136" s="1398">
        <f t="shared" si="39"/>
        <v>0</v>
      </c>
    </row>
    <row r="137" spans="2:16">
      <c r="B137" s="1399"/>
      <c r="C137" s="1400" t="s">
        <v>1366</v>
      </c>
      <c r="D137" s="1401"/>
      <c r="E137" s="1451"/>
      <c r="F137" s="1452"/>
      <c r="G137" s="1404"/>
      <c r="H137" s="1405"/>
      <c r="I137" s="1406"/>
      <c r="J137" s="1404"/>
      <c r="K137" s="1405"/>
      <c r="L137" s="1406"/>
      <c r="M137" s="1407"/>
      <c r="N137" s="1416"/>
      <c r="O137" s="1417"/>
      <c r="P137" s="1417"/>
    </row>
    <row r="138" spans="2:16">
      <c r="B138" s="1399"/>
      <c r="C138" s="1400" t="s">
        <v>1366</v>
      </c>
      <c r="D138" s="1401"/>
      <c r="E138" s="1402"/>
      <c r="F138" s="1403"/>
      <c r="G138" s="1404"/>
      <c r="H138" s="1405"/>
      <c r="I138" s="1406"/>
      <c r="J138" s="1404"/>
      <c r="K138" s="1405"/>
      <c r="L138" s="1406"/>
      <c r="M138" s="1407"/>
      <c r="N138" s="1416"/>
      <c r="O138" s="1417"/>
      <c r="P138" s="1417"/>
    </row>
    <row r="139" spans="2:16">
      <c r="B139" s="1399"/>
      <c r="C139" s="1400" t="s">
        <v>1366</v>
      </c>
      <c r="D139" s="1401"/>
      <c r="E139" s="1402"/>
      <c r="F139" s="1403"/>
      <c r="G139" s="1404"/>
      <c r="H139" s="1405"/>
      <c r="I139" s="1406"/>
      <c r="J139" s="1404"/>
      <c r="K139" s="1405"/>
      <c r="L139" s="1406"/>
      <c r="M139" s="1407"/>
      <c r="N139" s="1416"/>
      <c r="O139" s="1417"/>
      <c r="P139" s="1417"/>
    </row>
    <row r="140" spans="2:16">
      <c r="B140" s="1418" t="s">
        <v>300</v>
      </c>
      <c r="C140" s="1419" t="s">
        <v>37</v>
      </c>
      <c r="D140" s="1420"/>
      <c r="E140" s="1385"/>
      <c r="F140" s="1386"/>
      <c r="G140" s="1386">
        <f>G141+G157+G145+G149+G153</f>
        <v>0</v>
      </c>
      <c r="H140" s="1412">
        <f t="shared" ref="H140:P140" si="40">H141+H157+H145+H149+H153</f>
        <v>0</v>
      </c>
      <c r="I140" s="1413">
        <f t="shared" si="40"/>
        <v>0</v>
      </c>
      <c r="J140" s="1386">
        <f t="shared" si="40"/>
        <v>0</v>
      </c>
      <c r="K140" s="1412">
        <f t="shared" si="40"/>
        <v>0</v>
      </c>
      <c r="L140" s="1413">
        <f t="shared" si="40"/>
        <v>0</v>
      </c>
      <c r="M140" s="1387">
        <f t="shared" si="40"/>
        <v>0</v>
      </c>
      <c r="N140" s="1424">
        <f t="shared" si="40"/>
        <v>0</v>
      </c>
      <c r="O140" s="1413">
        <f t="shared" si="40"/>
        <v>0</v>
      </c>
      <c r="P140" s="1415">
        <f t="shared" si="40"/>
        <v>0</v>
      </c>
    </row>
    <row r="141" spans="2:16">
      <c r="B141" s="1421" t="s">
        <v>301</v>
      </c>
      <c r="C141" s="1422" t="s">
        <v>39</v>
      </c>
      <c r="D141" s="1423"/>
      <c r="E141" s="1385"/>
      <c r="F141" s="1386"/>
      <c r="G141" s="1394">
        <f t="shared" ref="G141:P141" si="41">SUM(G142:G144)</f>
        <v>0</v>
      </c>
      <c r="H141" s="1395">
        <f t="shared" si="41"/>
        <v>0</v>
      </c>
      <c r="I141" s="1396">
        <f t="shared" si="41"/>
        <v>0</v>
      </c>
      <c r="J141" s="1394">
        <f t="shared" si="41"/>
        <v>0</v>
      </c>
      <c r="K141" s="1395">
        <f t="shared" si="41"/>
        <v>0</v>
      </c>
      <c r="L141" s="1396">
        <f t="shared" si="41"/>
        <v>0</v>
      </c>
      <c r="M141" s="1397">
        <f t="shared" si="41"/>
        <v>0</v>
      </c>
      <c r="N141" s="1394">
        <f t="shared" si="41"/>
        <v>0</v>
      </c>
      <c r="O141" s="1398">
        <f t="shared" si="41"/>
        <v>0</v>
      </c>
      <c r="P141" s="1398">
        <f t="shared" si="41"/>
        <v>0</v>
      </c>
    </row>
    <row r="142" spans="2:16">
      <c r="B142" s="1399"/>
      <c r="C142" s="1400" t="s">
        <v>1366</v>
      </c>
      <c r="D142" s="1401"/>
      <c r="E142" s="1402"/>
      <c r="F142" s="1403"/>
      <c r="G142" s="1404"/>
      <c r="H142" s="1405"/>
      <c r="I142" s="1406"/>
      <c r="J142" s="1404"/>
      <c r="K142" s="1405"/>
      <c r="L142" s="1406"/>
      <c r="M142" s="1407"/>
      <c r="N142" s="1404"/>
      <c r="O142" s="1408"/>
      <c r="P142" s="1408"/>
    </row>
    <row r="143" spans="2:16">
      <c r="B143" s="1399"/>
      <c r="C143" s="1400" t="s">
        <v>1366</v>
      </c>
      <c r="D143" s="1401"/>
      <c r="E143" s="1402"/>
      <c r="F143" s="1403"/>
      <c r="G143" s="1404"/>
      <c r="H143" s="1405"/>
      <c r="I143" s="1406"/>
      <c r="J143" s="1404"/>
      <c r="K143" s="1405"/>
      <c r="L143" s="1406"/>
      <c r="M143" s="1407"/>
      <c r="N143" s="1404"/>
      <c r="O143" s="1408"/>
      <c r="P143" s="1408"/>
    </row>
    <row r="144" spans="2:16">
      <c r="B144" s="1399"/>
      <c r="C144" s="1400" t="s">
        <v>1366</v>
      </c>
      <c r="D144" s="1401"/>
      <c r="E144" s="1402"/>
      <c r="F144" s="1403"/>
      <c r="G144" s="1404"/>
      <c r="H144" s="1405"/>
      <c r="I144" s="1406"/>
      <c r="J144" s="1404"/>
      <c r="K144" s="1405"/>
      <c r="L144" s="1406"/>
      <c r="M144" s="1407"/>
      <c r="N144" s="1404"/>
      <c r="O144" s="1408"/>
      <c r="P144" s="1408"/>
    </row>
    <row r="145" spans="2:16">
      <c r="B145" s="1421" t="s">
        <v>303</v>
      </c>
      <c r="C145" s="1422" t="s">
        <v>42</v>
      </c>
      <c r="D145" s="1423"/>
      <c r="E145" s="1385"/>
      <c r="F145" s="1386"/>
      <c r="G145" s="1394">
        <f t="shared" ref="G145:P145" si="42">SUM(G146:G148)</f>
        <v>0</v>
      </c>
      <c r="H145" s="1395">
        <f t="shared" si="42"/>
        <v>0</v>
      </c>
      <c r="I145" s="1396">
        <f t="shared" si="42"/>
        <v>0</v>
      </c>
      <c r="J145" s="1394">
        <f t="shared" si="42"/>
        <v>0</v>
      </c>
      <c r="K145" s="1395">
        <f t="shared" si="42"/>
        <v>0</v>
      </c>
      <c r="L145" s="1396">
        <f t="shared" si="42"/>
        <v>0</v>
      </c>
      <c r="M145" s="1397">
        <f t="shared" si="42"/>
        <v>0</v>
      </c>
      <c r="N145" s="1394">
        <f t="shared" si="42"/>
        <v>0</v>
      </c>
      <c r="O145" s="1398">
        <f t="shared" si="42"/>
        <v>0</v>
      </c>
      <c r="P145" s="1398">
        <f t="shared" si="42"/>
        <v>0</v>
      </c>
    </row>
    <row r="146" spans="2:16">
      <c r="B146" s="1454"/>
      <c r="C146" s="1400" t="s">
        <v>1366</v>
      </c>
      <c r="D146" s="1401"/>
      <c r="E146" s="1402"/>
      <c r="F146" s="1403"/>
      <c r="G146" s="1404"/>
      <c r="H146" s="1405"/>
      <c r="I146" s="1406"/>
      <c r="J146" s="1404"/>
      <c r="K146" s="1405"/>
      <c r="L146" s="1406"/>
      <c r="M146" s="1407"/>
      <c r="N146" s="1404"/>
      <c r="O146" s="1408"/>
      <c r="P146" s="1408"/>
    </row>
    <row r="147" spans="2:16">
      <c r="B147" s="1454"/>
      <c r="C147" s="1400" t="s">
        <v>1366</v>
      </c>
      <c r="D147" s="1401"/>
      <c r="E147" s="1402"/>
      <c r="F147" s="1403"/>
      <c r="G147" s="1404"/>
      <c r="H147" s="1405"/>
      <c r="I147" s="1406"/>
      <c r="J147" s="1404"/>
      <c r="K147" s="1405"/>
      <c r="L147" s="1406"/>
      <c r="M147" s="1407"/>
      <c r="N147" s="1404"/>
      <c r="O147" s="1408"/>
      <c r="P147" s="1408"/>
    </row>
    <row r="148" spans="2:16">
      <c r="B148" s="1454"/>
      <c r="C148" s="1400" t="s">
        <v>1366</v>
      </c>
      <c r="D148" s="1401"/>
      <c r="E148" s="1402"/>
      <c r="F148" s="1403"/>
      <c r="G148" s="1404"/>
      <c r="H148" s="1405"/>
      <c r="I148" s="1406"/>
      <c r="J148" s="1404"/>
      <c r="K148" s="1405"/>
      <c r="L148" s="1406"/>
      <c r="M148" s="1407"/>
      <c r="N148" s="1404"/>
      <c r="O148" s="1408"/>
      <c r="P148" s="1408"/>
    </row>
    <row r="149" spans="2:16" ht="27.75" customHeight="1">
      <c r="B149" s="1421" t="s">
        <v>619</v>
      </c>
      <c r="C149" s="1422" t="s">
        <v>45</v>
      </c>
      <c r="D149" s="1423"/>
      <c r="E149" s="1385"/>
      <c r="F149" s="1386"/>
      <c r="G149" s="1394">
        <f t="shared" ref="G149:P149" si="43">SUM(G150:G152)</f>
        <v>0</v>
      </c>
      <c r="H149" s="1395">
        <f t="shared" si="43"/>
        <v>0</v>
      </c>
      <c r="I149" s="1396">
        <f t="shared" si="43"/>
        <v>0</v>
      </c>
      <c r="J149" s="1394">
        <f t="shared" si="43"/>
        <v>0</v>
      </c>
      <c r="K149" s="1395">
        <f t="shared" si="43"/>
        <v>0</v>
      </c>
      <c r="L149" s="1396">
        <f t="shared" si="43"/>
        <v>0</v>
      </c>
      <c r="M149" s="1397">
        <f t="shared" si="43"/>
        <v>0</v>
      </c>
      <c r="N149" s="1394">
        <f t="shared" si="43"/>
        <v>0</v>
      </c>
      <c r="O149" s="1398">
        <f t="shared" si="43"/>
        <v>0</v>
      </c>
      <c r="P149" s="1398">
        <f t="shared" si="43"/>
        <v>0</v>
      </c>
    </row>
    <row r="150" spans="2:16">
      <c r="B150" s="1454"/>
      <c r="C150" s="1400" t="s">
        <v>1366</v>
      </c>
      <c r="D150" s="1401"/>
      <c r="E150" s="1402"/>
      <c r="F150" s="1403"/>
      <c r="G150" s="1404"/>
      <c r="H150" s="1405"/>
      <c r="I150" s="1406"/>
      <c r="J150" s="1404"/>
      <c r="K150" s="1405"/>
      <c r="L150" s="1406"/>
      <c r="M150" s="1407"/>
      <c r="N150" s="1404"/>
      <c r="O150" s="1408"/>
      <c r="P150" s="1408"/>
    </row>
    <row r="151" spans="2:16">
      <c r="B151" s="1454"/>
      <c r="C151" s="1400" t="s">
        <v>1366</v>
      </c>
      <c r="D151" s="1401"/>
      <c r="E151" s="1402"/>
      <c r="F151" s="1403"/>
      <c r="G151" s="1404"/>
      <c r="H151" s="1405"/>
      <c r="I151" s="1406"/>
      <c r="J151" s="1404"/>
      <c r="K151" s="1405"/>
      <c r="L151" s="1406"/>
      <c r="M151" s="1407"/>
      <c r="N151" s="1404"/>
      <c r="O151" s="1408"/>
      <c r="P151" s="1408"/>
    </row>
    <row r="152" spans="2:16">
      <c r="B152" s="1454"/>
      <c r="C152" s="1400" t="s">
        <v>1366</v>
      </c>
      <c r="D152" s="1401"/>
      <c r="E152" s="1402"/>
      <c r="F152" s="1403"/>
      <c r="G152" s="1404"/>
      <c r="H152" s="1405"/>
      <c r="I152" s="1406"/>
      <c r="J152" s="1404"/>
      <c r="K152" s="1405"/>
      <c r="L152" s="1406"/>
      <c r="M152" s="1407"/>
      <c r="N152" s="1404"/>
      <c r="O152" s="1408"/>
      <c r="P152" s="1408"/>
    </row>
    <row r="153" spans="2:16" ht="26.25">
      <c r="B153" s="1421" t="s">
        <v>620</v>
      </c>
      <c r="C153" s="1422" t="s">
        <v>47</v>
      </c>
      <c r="D153" s="1423"/>
      <c r="E153" s="1385"/>
      <c r="F153" s="1386"/>
      <c r="G153" s="1394">
        <f t="shared" ref="G153:P153" si="44">SUM(G154:G156)</f>
        <v>0</v>
      </c>
      <c r="H153" s="1395">
        <f t="shared" si="44"/>
        <v>0</v>
      </c>
      <c r="I153" s="1396">
        <f t="shared" si="44"/>
        <v>0</v>
      </c>
      <c r="J153" s="1394">
        <f t="shared" si="44"/>
        <v>0</v>
      </c>
      <c r="K153" s="1395">
        <f t="shared" si="44"/>
        <v>0</v>
      </c>
      <c r="L153" s="1396">
        <f t="shared" si="44"/>
        <v>0</v>
      </c>
      <c r="M153" s="1397">
        <f t="shared" si="44"/>
        <v>0</v>
      </c>
      <c r="N153" s="1394">
        <f t="shared" si="44"/>
        <v>0</v>
      </c>
      <c r="O153" s="1398">
        <f t="shared" si="44"/>
        <v>0</v>
      </c>
      <c r="P153" s="1398">
        <f t="shared" si="44"/>
        <v>0</v>
      </c>
    </row>
    <row r="154" spans="2:16">
      <c r="B154" s="1454"/>
      <c r="C154" s="1400" t="s">
        <v>1366</v>
      </c>
      <c r="D154" s="1401"/>
      <c r="E154" s="1402"/>
      <c r="F154" s="1403"/>
      <c r="G154" s="1404"/>
      <c r="H154" s="1405"/>
      <c r="I154" s="1406"/>
      <c r="J154" s="1404"/>
      <c r="K154" s="1405"/>
      <c r="L154" s="1406"/>
      <c r="M154" s="1407"/>
      <c r="N154" s="1404"/>
      <c r="O154" s="1408"/>
      <c r="P154" s="1408"/>
    </row>
    <row r="155" spans="2:16">
      <c r="B155" s="1454"/>
      <c r="C155" s="1400" t="s">
        <v>1366</v>
      </c>
      <c r="D155" s="1401"/>
      <c r="E155" s="1402"/>
      <c r="F155" s="1403"/>
      <c r="G155" s="1404"/>
      <c r="H155" s="1405"/>
      <c r="I155" s="1406"/>
      <c r="J155" s="1404"/>
      <c r="K155" s="1405"/>
      <c r="L155" s="1406"/>
      <c r="M155" s="1407"/>
      <c r="N155" s="1404"/>
      <c r="O155" s="1408"/>
      <c r="P155" s="1408"/>
    </row>
    <row r="156" spans="2:16">
      <c r="B156" s="1454"/>
      <c r="C156" s="1400" t="s">
        <v>1366</v>
      </c>
      <c r="D156" s="1401"/>
      <c r="E156" s="1402"/>
      <c r="F156" s="1403"/>
      <c r="G156" s="1404"/>
      <c r="H156" s="1405"/>
      <c r="I156" s="1406"/>
      <c r="J156" s="1404"/>
      <c r="K156" s="1405"/>
      <c r="L156" s="1406"/>
      <c r="M156" s="1407"/>
      <c r="N156" s="1404"/>
      <c r="O156" s="1408"/>
      <c r="P156" s="1408"/>
    </row>
    <row r="157" spans="2:16" ht="26.25">
      <c r="B157" s="1421" t="s">
        <v>621</v>
      </c>
      <c r="C157" s="1426" t="s">
        <v>610</v>
      </c>
      <c r="D157" s="1427"/>
      <c r="E157" s="1385"/>
      <c r="F157" s="1386"/>
      <c r="G157" s="1394">
        <f t="shared" ref="G157:P157" si="45">SUM(G158:G160)</f>
        <v>0</v>
      </c>
      <c r="H157" s="1395">
        <f t="shared" si="45"/>
        <v>0</v>
      </c>
      <c r="I157" s="1396">
        <f t="shared" si="45"/>
        <v>0</v>
      </c>
      <c r="J157" s="1394">
        <f t="shared" si="45"/>
        <v>0</v>
      </c>
      <c r="K157" s="1395">
        <f t="shared" si="45"/>
        <v>0</v>
      </c>
      <c r="L157" s="1396">
        <f t="shared" si="45"/>
        <v>0</v>
      </c>
      <c r="M157" s="1397">
        <f t="shared" si="45"/>
        <v>0</v>
      </c>
      <c r="N157" s="1394">
        <f t="shared" si="45"/>
        <v>0</v>
      </c>
      <c r="O157" s="1398">
        <f t="shared" si="45"/>
        <v>0</v>
      </c>
      <c r="P157" s="1398">
        <f t="shared" si="45"/>
        <v>0</v>
      </c>
    </row>
    <row r="158" spans="2:16">
      <c r="B158" s="1399"/>
      <c r="C158" s="1400" t="s">
        <v>1366</v>
      </c>
      <c r="D158" s="1401"/>
      <c r="E158" s="1402"/>
      <c r="F158" s="1403"/>
      <c r="G158" s="1404"/>
      <c r="H158" s="1405"/>
      <c r="I158" s="1406"/>
      <c r="J158" s="1404"/>
      <c r="K158" s="1405"/>
      <c r="L158" s="1406"/>
      <c r="M158" s="1407"/>
      <c r="N158" s="1404"/>
      <c r="O158" s="1408"/>
      <c r="P158" s="1408"/>
    </row>
    <row r="159" spans="2:16">
      <c r="B159" s="1399"/>
      <c r="C159" s="1400" t="s">
        <v>1366</v>
      </c>
      <c r="D159" s="1401"/>
      <c r="E159" s="1402"/>
      <c r="F159" s="1403"/>
      <c r="G159" s="1404"/>
      <c r="H159" s="1405"/>
      <c r="I159" s="1406"/>
      <c r="J159" s="1404"/>
      <c r="K159" s="1405"/>
      <c r="L159" s="1406"/>
      <c r="M159" s="1407"/>
      <c r="N159" s="1404"/>
      <c r="O159" s="1408"/>
      <c r="P159" s="1408"/>
    </row>
    <row r="160" spans="2:16">
      <c r="B160" s="1399"/>
      <c r="C160" s="1400" t="s">
        <v>1366</v>
      </c>
      <c r="D160" s="1401"/>
      <c r="E160" s="1402"/>
      <c r="F160" s="1403"/>
      <c r="G160" s="1404"/>
      <c r="H160" s="1405"/>
      <c r="I160" s="1406"/>
      <c r="J160" s="1404"/>
      <c r="K160" s="1405"/>
      <c r="L160" s="1406"/>
      <c r="M160" s="1407"/>
      <c r="N160" s="1404"/>
      <c r="O160" s="1408"/>
      <c r="P160" s="1408"/>
    </row>
    <row r="161" spans="2:16">
      <c r="B161" s="1428" t="s">
        <v>305</v>
      </c>
      <c r="C161" s="1429" t="s">
        <v>53</v>
      </c>
      <c r="D161" s="1430"/>
      <c r="E161" s="1431"/>
      <c r="F161" s="1432"/>
      <c r="G161" s="1424">
        <f>G162+G166</f>
        <v>0</v>
      </c>
      <c r="H161" s="1412">
        <f t="shared" ref="H161:P161" si="46">H162+H166</f>
        <v>0</v>
      </c>
      <c r="I161" s="1414">
        <f t="shared" si="46"/>
        <v>0</v>
      </c>
      <c r="J161" s="1424">
        <f t="shared" si="46"/>
        <v>0</v>
      </c>
      <c r="K161" s="1412">
        <f t="shared" si="46"/>
        <v>0</v>
      </c>
      <c r="L161" s="1414">
        <f t="shared" si="46"/>
        <v>0</v>
      </c>
      <c r="M161" s="1431">
        <f t="shared" si="46"/>
        <v>0</v>
      </c>
      <c r="N161" s="1424">
        <f t="shared" si="46"/>
        <v>0</v>
      </c>
      <c r="O161" s="1433">
        <f t="shared" si="46"/>
        <v>0</v>
      </c>
      <c r="P161" s="1433">
        <f t="shared" si="46"/>
        <v>0</v>
      </c>
    </row>
    <row r="162" spans="2:16">
      <c r="B162" s="1434" t="s">
        <v>307</v>
      </c>
      <c r="C162" s="1455" t="s">
        <v>55</v>
      </c>
      <c r="D162" s="1427"/>
      <c r="E162" s="1435"/>
      <c r="F162" s="1436"/>
      <c r="G162" s="1394">
        <f t="shared" ref="G162:P162" si="47">SUM(G163:G165)</f>
        <v>0</v>
      </c>
      <c r="H162" s="1395">
        <f t="shared" si="47"/>
        <v>0</v>
      </c>
      <c r="I162" s="1396">
        <f t="shared" si="47"/>
        <v>0</v>
      </c>
      <c r="J162" s="1394">
        <f t="shared" si="47"/>
        <v>0</v>
      </c>
      <c r="K162" s="1395">
        <f t="shared" si="47"/>
        <v>0</v>
      </c>
      <c r="L162" s="1396">
        <f t="shared" si="47"/>
        <v>0</v>
      </c>
      <c r="M162" s="1397">
        <f t="shared" si="47"/>
        <v>0</v>
      </c>
      <c r="N162" s="1394">
        <f t="shared" si="47"/>
        <v>0</v>
      </c>
      <c r="O162" s="1398">
        <f t="shared" si="47"/>
        <v>0</v>
      </c>
      <c r="P162" s="1398">
        <f t="shared" si="47"/>
        <v>0</v>
      </c>
    </row>
    <row r="163" spans="2:16">
      <c r="B163" s="1399"/>
      <c r="C163" s="1400" t="s">
        <v>1366</v>
      </c>
      <c r="D163" s="1401"/>
      <c r="E163" s="1451"/>
      <c r="F163" s="1452"/>
      <c r="G163" s="1439"/>
      <c r="H163" s="1440"/>
      <c r="I163" s="1441"/>
      <c r="J163" s="1439"/>
      <c r="K163" s="1440"/>
      <c r="L163" s="1441"/>
      <c r="M163" s="1442"/>
      <c r="N163" s="1439"/>
      <c r="O163" s="1443"/>
      <c r="P163" s="1443"/>
    </row>
    <row r="164" spans="2:16">
      <c r="B164" s="1399"/>
      <c r="C164" s="1400" t="s">
        <v>1366</v>
      </c>
      <c r="D164" s="1401"/>
      <c r="E164" s="1437"/>
      <c r="F164" s="1438"/>
      <c r="G164" s="1439"/>
      <c r="H164" s="1440"/>
      <c r="I164" s="1441"/>
      <c r="J164" s="1439"/>
      <c r="K164" s="1440"/>
      <c r="L164" s="1441"/>
      <c r="M164" s="1442"/>
      <c r="N164" s="1439"/>
      <c r="O164" s="1443"/>
      <c r="P164" s="1443"/>
    </row>
    <row r="165" spans="2:16">
      <c r="B165" s="1399"/>
      <c r="C165" s="1400" t="s">
        <v>1366</v>
      </c>
      <c r="D165" s="1401"/>
      <c r="E165" s="1437"/>
      <c r="F165" s="1438"/>
      <c r="G165" s="1439"/>
      <c r="H165" s="1440"/>
      <c r="I165" s="1441"/>
      <c r="J165" s="1439"/>
      <c r="K165" s="1440"/>
      <c r="L165" s="1441"/>
      <c r="M165" s="1442"/>
      <c r="N165" s="1439"/>
      <c r="O165" s="1443"/>
      <c r="P165" s="1443"/>
    </row>
    <row r="166" spans="2:16" ht="26.25">
      <c r="B166" s="1449" t="s">
        <v>309</v>
      </c>
      <c r="C166" s="1455" t="s">
        <v>57</v>
      </c>
      <c r="D166" s="1423"/>
      <c r="E166" s="1431"/>
      <c r="F166" s="1432"/>
      <c r="G166" s="1394">
        <f t="shared" ref="G166:P166" si="48">SUM(G167:G169)</f>
        <v>0</v>
      </c>
      <c r="H166" s="1395">
        <f t="shared" si="48"/>
        <v>0</v>
      </c>
      <c r="I166" s="1396">
        <f t="shared" si="48"/>
        <v>0</v>
      </c>
      <c r="J166" s="1394">
        <f t="shared" si="48"/>
        <v>0</v>
      </c>
      <c r="K166" s="1395">
        <f t="shared" si="48"/>
        <v>0</v>
      </c>
      <c r="L166" s="1396">
        <f t="shared" si="48"/>
        <v>0</v>
      </c>
      <c r="M166" s="1397">
        <f t="shared" si="48"/>
        <v>0</v>
      </c>
      <c r="N166" s="1394">
        <f t="shared" si="48"/>
        <v>0</v>
      </c>
      <c r="O166" s="1398">
        <f t="shared" si="48"/>
        <v>0</v>
      </c>
      <c r="P166" s="1398">
        <f t="shared" si="48"/>
        <v>0</v>
      </c>
    </row>
    <row r="167" spans="2:16">
      <c r="B167" s="1399"/>
      <c r="C167" s="1400" t="s">
        <v>1366</v>
      </c>
      <c r="D167" s="1401"/>
      <c r="E167" s="1451"/>
      <c r="F167" s="1452"/>
      <c r="G167" s="1444"/>
      <c r="H167" s="1445"/>
      <c r="I167" s="1446"/>
      <c r="J167" s="1444"/>
      <c r="K167" s="1445"/>
      <c r="L167" s="1446"/>
      <c r="M167" s="1447"/>
      <c r="N167" s="1444"/>
      <c r="O167" s="1448"/>
      <c r="P167" s="1448"/>
    </row>
    <row r="168" spans="2:16">
      <c r="B168" s="1399"/>
      <c r="C168" s="1400" t="s">
        <v>1366</v>
      </c>
      <c r="D168" s="1401"/>
      <c r="E168" s="1451"/>
      <c r="F168" s="1452"/>
      <c r="G168" s="1444"/>
      <c r="H168" s="1445"/>
      <c r="I168" s="1446"/>
      <c r="J168" s="1444"/>
      <c r="K168" s="1445"/>
      <c r="L168" s="1446"/>
      <c r="M168" s="1447"/>
      <c r="N168" s="1444"/>
      <c r="O168" s="1448"/>
      <c r="P168" s="1448"/>
    </row>
    <row r="169" spans="2:16">
      <c r="B169" s="1399"/>
      <c r="C169" s="1400" t="s">
        <v>1366</v>
      </c>
      <c r="D169" s="1401"/>
      <c r="E169" s="1451"/>
      <c r="F169" s="1452"/>
      <c r="G169" s="1444"/>
      <c r="H169" s="1445"/>
      <c r="I169" s="1446"/>
      <c r="J169" s="1444"/>
      <c r="K169" s="1445"/>
      <c r="L169" s="1446"/>
      <c r="M169" s="1447"/>
      <c r="N169" s="1444"/>
      <c r="O169" s="1448"/>
      <c r="P169" s="1448"/>
    </row>
    <row r="170" spans="2:16">
      <c r="B170" s="1453" t="s">
        <v>311</v>
      </c>
      <c r="C170" s="1456" t="s">
        <v>611</v>
      </c>
      <c r="D170" s="1420"/>
      <c r="E170" s="1431"/>
      <c r="F170" s="1432"/>
      <c r="G170" s="1394">
        <f t="shared" ref="G170:P170" si="49">SUM(G171:G173)</f>
        <v>0</v>
      </c>
      <c r="H170" s="1395">
        <f t="shared" si="49"/>
        <v>0</v>
      </c>
      <c r="I170" s="1396">
        <f t="shared" si="49"/>
        <v>0</v>
      </c>
      <c r="J170" s="1394">
        <f t="shared" si="49"/>
        <v>0</v>
      </c>
      <c r="K170" s="1395">
        <f t="shared" si="49"/>
        <v>0</v>
      </c>
      <c r="L170" s="1396">
        <f t="shared" si="49"/>
        <v>0</v>
      </c>
      <c r="M170" s="1397">
        <f t="shared" si="49"/>
        <v>0</v>
      </c>
      <c r="N170" s="1394">
        <f t="shared" si="49"/>
        <v>0</v>
      </c>
      <c r="O170" s="1398">
        <f t="shared" si="49"/>
        <v>0</v>
      </c>
      <c r="P170" s="1398">
        <f t="shared" si="49"/>
        <v>0</v>
      </c>
    </row>
    <row r="171" spans="2:16">
      <c r="B171" s="1399"/>
      <c r="C171" s="1400" t="s">
        <v>1366</v>
      </c>
      <c r="D171" s="1401"/>
      <c r="E171" s="1451"/>
      <c r="F171" s="1452"/>
      <c r="G171" s="1444"/>
      <c r="H171" s="1445"/>
      <c r="I171" s="1446"/>
      <c r="J171" s="1444"/>
      <c r="K171" s="1445"/>
      <c r="L171" s="1446"/>
      <c r="M171" s="1447"/>
      <c r="N171" s="1444"/>
      <c r="O171" s="1448"/>
      <c r="P171" s="1448"/>
    </row>
    <row r="172" spans="2:16">
      <c r="B172" s="1399"/>
      <c r="C172" s="1400" t="s">
        <v>1366</v>
      </c>
      <c r="D172" s="1401"/>
      <c r="E172" s="1451"/>
      <c r="F172" s="1452"/>
      <c r="G172" s="1444"/>
      <c r="H172" s="1445"/>
      <c r="I172" s="1446"/>
      <c r="J172" s="1444"/>
      <c r="K172" s="1445"/>
      <c r="L172" s="1446"/>
      <c r="M172" s="1447"/>
      <c r="N172" s="1444"/>
      <c r="O172" s="1448"/>
      <c r="P172" s="1448"/>
    </row>
    <row r="173" spans="2:16">
      <c r="B173" s="1399"/>
      <c r="C173" s="1400" t="s">
        <v>1366</v>
      </c>
      <c r="D173" s="1401"/>
      <c r="E173" s="1451"/>
      <c r="F173" s="1452"/>
      <c r="G173" s="1444"/>
      <c r="H173" s="1445"/>
      <c r="I173" s="1446"/>
      <c r="J173" s="1444"/>
      <c r="K173" s="1445"/>
      <c r="L173" s="1446"/>
      <c r="M173" s="1447"/>
      <c r="N173" s="1444"/>
      <c r="O173" s="1448"/>
      <c r="P173" s="1448"/>
    </row>
    <row r="174" spans="2:16">
      <c r="B174" s="1375" t="s">
        <v>130</v>
      </c>
      <c r="C174" s="1457" t="s">
        <v>665</v>
      </c>
      <c r="D174" s="1374"/>
      <c r="E174" s="1376"/>
      <c r="F174" s="1377"/>
      <c r="G174" s="1378">
        <f t="shared" ref="G174:P174" si="50">G175+G188+G213+G222+G243+G252</f>
        <v>0</v>
      </c>
      <c r="H174" s="1379">
        <f t="shared" si="50"/>
        <v>0</v>
      </c>
      <c r="I174" s="1380">
        <f t="shared" si="50"/>
        <v>0</v>
      </c>
      <c r="J174" s="1378">
        <f t="shared" si="50"/>
        <v>0</v>
      </c>
      <c r="K174" s="1379">
        <f t="shared" si="50"/>
        <v>0</v>
      </c>
      <c r="L174" s="1380">
        <f t="shared" si="50"/>
        <v>0</v>
      </c>
      <c r="M174" s="1376">
        <f t="shared" si="50"/>
        <v>0</v>
      </c>
      <c r="N174" s="1378">
        <f t="shared" si="50"/>
        <v>0</v>
      </c>
      <c r="O174" s="1381">
        <f t="shared" si="50"/>
        <v>0</v>
      </c>
      <c r="P174" s="1381">
        <f t="shared" si="50"/>
        <v>0</v>
      </c>
    </row>
    <row r="175" spans="2:16">
      <c r="B175" s="1382" t="s">
        <v>132</v>
      </c>
      <c r="C175" s="1383" t="s">
        <v>8</v>
      </c>
      <c r="D175" s="1384"/>
      <c r="E175" s="1385"/>
      <c r="F175" s="1386"/>
      <c r="G175" s="1387">
        <f t="shared" ref="G175:P175" si="51">G176+G180+G184</f>
        <v>0</v>
      </c>
      <c r="H175" s="1388">
        <f t="shared" si="51"/>
        <v>0</v>
      </c>
      <c r="I175" s="1389">
        <f t="shared" si="51"/>
        <v>0</v>
      </c>
      <c r="J175" s="1387">
        <f t="shared" si="51"/>
        <v>0</v>
      </c>
      <c r="K175" s="1388">
        <f t="shared" si="51"/>
        <v>0</v>
      </c>
      <c r="L175" s="1389">
        <f t="shared" si="51"/>
        <v>0</v>
      </c>
      <c r="M175" s="1385">
        <f t="shared" si="51"/>
        <v>0</v>
      </c>
      <c r="N175" s="1387">
        <f t="shared" si="51"/>
        <v>0</v>
      </c>
      <c r="O175" s="1390">
        <f t="shared" si="51"/>
        <v>0</v>
      </c>
      <c r="P175" s="1390">
        <f t="shared" si="51"/>
        <v>0</v>
      </c>
    </row>
    <row r="176" spans="2:16">
      <c r="B176" s="1391" t="s">
        <v>407</v>
      </c>
      <c r="C176" s="1392" t="s">
        <v>10</v>
      </c>
      <c r="D176" s="1393"/>
      <c r="E176" s="1385"/>
      <c r="F176" s="1386"/>
      <c r="G176" s="1394">
        <f t="shared" ref="G176:P176" si="52">SUM(G177:G179)</f>
        <v>0</v>
      </c>
      <c r="H176" s="1395">
        <f t="shared" si="52"/>
        <v>0</v>
      </c>
      <c r="I176" s="1396">
        <f t="shared" si="52"/>
        <v>0</v>
      </c>
      <c r="J176" s="1394">
        <f t="shared" si="52"/>
        <v>0</v>
      </c>
      <c r="K176" s="1395">
        <f t="shared" si="52"/>
        <v>0</v>
      </c>
      <c r="L176" s="1396">
        <f t="shared" si="52"/>
        <v>0</v>
      </c>
      <c r="M176" s="1397">
        <f t="shared" si="52"/>
        <v>0</v>
      </c>
      <c r="N176" s="1394">
        <f t="shared" si="52"/>
        <v>0</v>
      </c>
      <c r="O176" s="1398">
        <f t="shared" si="52"/>
        <v>0</v>
      </c>
      <c r="P176" s="1398">
        <f t="shared" si="52"/>
        <v>0</v>
      </c>
    </row>
    <row r="177" spans="2:16">
      <c r="B177" s="1399"/>
      <c r="C177" s="1400" t="s">
        <v>1366</v>
      </c>
      <c r="D177" s="1401"/>
      <c r="E177" s="1402"/>
      <c r="F177" s="1403"/>
      <c r="G177" s="1404"/>
      <c r="H177" s="1405"/>
      <c r="I177" s="1406"/>
      <c r="J177" s="1404"/>
      <c r="K177" s="1405"/>
      <c r="L177" s="1406"/>
      <c r="M177" s="1407"/>
      <c r="N177" s="1404"/>
      <c r="O177" s="1408"/>
      <c r="P177" s="1408"/>
    </row>
    <row r="178" spans="2:16">
      <c r="B178" s="1399"/>
      <c r="C178" s="1400" t="s">
        <v>1366</v>
      </c>
      <c r="D178" s="1401"/>
      <c r="E178" s="1402"/>
      <c r="F178" s="1403"/>
      <c r="G178" s="1404"/>
      <c r="H178" s="1405"/>
      <c r="I178" s="1406"/>
      <c r="J178" s="1404"/>
      <c r="K178" s="1405"/>
      <c r="L178" s="1406"/>
      <c r="M178" s="1407"/>
      <c r="N178" s="1404"/>
      <c r="O178" s="1408"/>
      <c r="P178" s="1408"/>
    </row>
    <row r="179" spans="2:16">
      <c r="B179" s="1399"/>
      <c r="C179" s="1400" t="s">
        <v>1366</v>
      </c>
      <c r="D179" s="1401"/>
      <c r="E179" s="1402"/>
      <c r="F179" s="1403"/>
      <c r="G179" s="1404"/>
      <c r="H179" s="1405"/>
      <c r="I179" s="1406"/>
      <c r="J179" s="1404"/>
      <c r="K179" s="1405"/>
      <c r="L179" s="1406"/>
      <c r="M179" s="1407"/>
      <c r="N179" s="1404"/>
      <c r="O179" s="1408"/>
      <c r="P179" s="1408"/>
    </row>
    <row r="180" spans="2:16">
      <c r="B180" s="1391" t="s">
        <v>408</v>
      </c>
      <c r="C180" s="1392" t="s">
        <v>11</v>
      </c>
      <c r="D180" s="1393"/>
      <c r="E180" s="1385"/>
      <c r="F180" s="1386"/>
      <c r="G180" s="1394">
        <f t="shared" ref="G180:P180" si="53">SUM(G181:G183)</f>
        <v>0</v>
      </c>
      <c r="H180" s="1395">
        <f t="shared" si="53"/>
        <v>0</v>
      </c>
      <c r="I180" s="1396">
        <f t="shared" si="53"/>
        <v>0</v>
      </c>
      <c r="J180" s="1394">
        <f t="shared" si="53"/>
        <v>0</v>
      </c>
      <c r="K180" s="1395">
        <f t="shared" si="53"/>
        <v>0</v>
      </c>
      <c r="L180" s="1396">
        <f t="shared" si="53"/>
        <v>0</v>
      </c>
      <c r="M180" s="1397">
        <f t="shared" si="53"/>
        <v>0</v>
      </c>
      <c r="N180" s="1394">
        <f t="shared" si="53"/>
        <v>0</v>
      </c>
      <c r="O180" s="1398">
        <f t="shared" si="53"/>
        <v>0</v>
      </c>
      <c r="P180" s="1398">
        <f t="shared" si="53"/>
        <v>0</v>
      </c>
    </row>
    <row r="181" spans="2:16">
      <c r="B181" s="1399"/>
      <c r="C181" s="1400" t="s">
        <v>1366</v>
      </c>
      <c r="D181" s="1401"/>
      <c r="E181" s="1402"/>
      <c r="F181" s="1403"/>
      <c r="G181" s="1404"/>
      <c r="H181" s="1405"/>
      <c r="I181" s="1406"/>
      <c r="J181" s="1404"/>
      <c r="K181" s="1405"/>
      <c r="L181" s="1406"/>
      <c r="M181" s="1407"/>
      <c r="N181" s="1404"/>
      <c r="O181" s="1408"/>
      <c r="P181" s="1408"/>
    </row>
    <row r="182" spans="2:16">
      <c r="B182" s="1399"/>
      <c r="C182" s="1400" t="s">
        <v>1366</v>
      </c>
      <c r="D182" s="1401"/>
      <c r="E182" s="1402"/>
      <c r="F182" s="1403"/>
      <c r="G182" s="1404"/>
      <c r="H182" s="1405"/>
      <c r="I182" s="1406"/>
      <c r="J182" s="1404"/>
      <c r="K182" s="1405"/>
      <c r="L182" s="1406"/>
      <c r="M182" s="1407"/>
      <c r="N182" s="1404"/>
      <c r="O182" s="1408"/>
      <c r="P182" s="1408"/>
    </row>
    <row r="183" spans="2:16">
      <c r="B183" s="1399"/>
      <c r="C183" s="1400" t="s">
        <v>1366</v>
      </c>
      <c r="D183" s="1401"/>
      <c r="E183" s="1402"/>
      <c r="F183" s="1403"/>
      <c r="G183" s="1404"/>
      <c r="H183" s="1405"/>
      <c r="I183" s="1406"/>
      <c r="J183" s="1404"/>
      <c r="K183" s="1405"/>
      <c r="L183" s="1406"/>
      <c r="M183" s="1407"/>
      <c r="N183" s="1404"/>
      <c r="O183" s="1408"/>
      <c r="P183" s="1408"/>
    </row>
    <row r="184" spans="2:16">
      <c r="B184" s="1391" t="s">
        <v>626</v>
      </c>
      <c r="C184" s="1392" t="s">
        <v>13</v>
      </c>
      <c r="D184" s="1393"/>
      <c r="E184" s="1385"/>
      <c r="F184" s="1386"/>
      <c r="G184" s="1394">
        <f t="shared" ref="G184:P184" si="54">SUM(G185:G187)</f>
        <v>0</v>
      </c>
      <c r="H184" s="1395">
        <f t="shared" si="54"/>
        <v>0</v>
      </c>
      <c r="I184" s="1396">
        <f t="shared" si="54"/>
        <v>0</v>
      </c>
      <c r="J184" s="1394">
        <f t="shared" si="54"/>
        <v>0</v>
      </c>
      <c r="K184" s="1395">
        <f t="shared" si="54"/>
        <v>0</v>
      </c>
      <c r="L184" s="1396">
        <f t="shared" si="54"/>
        <v>0</v>
      </c>
      <c r="M184" s="1397">
        <f t="shared" si="54"/>
        <v>0</v>
      </c>
      <c r="N184" s="1394">
        <f t="shared" si="54"/>
        <v>0</v>
      </c>
      <c r="O184" s="1398">
        <f t="shared" si="54"/>
        <v>0</v>
      </c>
      <c r="P184" s="1398">
        <f t="shared" si="54"/>
        <v>0</v>
      </c>
    </row>
    <row r="185" spans="2:16">
      <c r="B185" s="1399"/>
      <c r="C185" s="1400" t="s">
        <v>1366</v>
      </c>
      <c r="D185" s="1401"/>
      <c r="E185" s="1402"/>
      <c r="F185" s="1403"/>
      <c r="G185" s="1404"/>
      <c r="H185" s="1405"/>
      <c r="I185" s="1406"/>
      <c r="J185" s="1404"/>
      <c r="K185" s="1405"/>
      <c r="L185" s="1406"/>
      <c r="M185" s="1407"/>
      <c r="N185" s="1404"/>
      <c r="O185" s="1408"/>
      <c r="P185" s="1408"/>
    </row>
    <row r="186" spans="2:16">
      <c r="B186" s="1399"/>
      <c r="C186" s="1400" t="s">
        <v>1366</v>
      </c>
      <c r="D186" s="1401"/>
      <c r="E186" s="1402"/>
      <c r="F186" s="1403"/>
      <c r="G186" s="1404"/>
      <c r="H186" s="1405"/>
      <c r="I186" s="1406"/>
      <c r="J186" s="1404"/>
      <c r="K186" s="1405"/>
      <c r="L186" s="1406"/>
      <c r="M186" s="1407"/>
      <c r="N186" s="1404"/>
      <c r="O186" s="1408"/>
      <c r="P186" s="1408"/>
    </row>
    <row r="187" spans="2:16">
      <c r="B187" s="1399"/>
      <c r="C187" s="1400" t="s">
        <v>1366</v>
      </c>
      <c r="D187" s="1401"/>
      <c r="E187" s="1402"/>
      <c r="F187" s="1403"/>
      <c r="G187" s="1404"/>
      <c r="H187" s="1405"/>
      <c r="I187" s="1406"/>
      <c r="J187" s="1404"/>
      <c r="K187" s="1405"/>
      <c r="L187" s="1406"/>
      <c r="M187" s="1407"/>
      <c r="N187" s="1404"/>
      <c r="O187" s="1408"/>
      <c r="P187" s="1408"/>
    </row>
    <row r="188" spans="2:16">
      <c r="B188" s="1409" t="s">
        <v>134</v>
      </c>
      <c r="C188" s="1410" t="s">
        <v>15</v>
      </c>
      <c r="D188" s="1411"/>
      <c r="E188" s="1385"/>
      <c r="F188" s="1386"/>
      <c r="G188" s="1386">
        <f>G189+G193+G197+G209+G201+G205</f>
        <v>0</v>
      </c>
      <c r="H188" s="1412">
        <f t="shared" ref="H188:P188" si="55">H189+H193+H197+H209+H201+H205</f>
        <v>0</v>
      </c>
      <c r="I188" s="1413">
        <f t="shared" si="55"/>
        <v>0</v>
      </c>
      <c r="J188" s="1386">
        <f t="shared" si="55"/>
        <v>0</v>
      </c>
      <c r="K188" s="1412">
        <f t="shared" si="55"/>
        <v>0</v>
      </c>
      <c r="L188" s="1413">
        <f t="shared" si="55"/>
        <v>0</v>
      </c>
      <c r="M188" s="1387">
        <f t="shared" si="55"/>
        <v>0</v>
      </c>
      <c r="N188" s="1386">
        <f t="shared" si="55"/>
        <v>0</v>
      </c>
      <c r="O188" s="1414">
        <f t="shared" si="55"/>
        <v>0</v>
      </c>
      <c r="P188" s="1415">
        <f t="shared" si="55"/>
        <v>0</v>
      </c>
    </row>
    <row r="189" spans="2:16">
      <c r="B189" s="1391" t="s">
        <v>136</v>
      </c>
      <c r="C189" s="1392" t="s">
        <v>17</v>
      </c>
      <c r="D189" s="1393"/>
      <c r="E189" s="1385"/>
      <c r="F189" s="1386"/>
      <c r="G189" s="1394">
        <f t="shared" ref="G189:P189" si="56">SUM(G190:G192)</f>
        <v>0</v>
      </c>
      <c r="H189" s="1395">
        <f t="shared" si="56"/>
        <v>0</v>
      </c>
      <c r="I189" s="1396">
        <f t="shared" si="56"/>
        <v>0</v>
      </c>
      <c r="J189" s="1394">
        <f t="shared" si="56"/>
        <v>0</v>
      </c>
      <c r="K189" s="1395">
        <f t="shared" si="56"/>
        <v>0</v>
      </c>
      <c r="L189" s="1396">
        <f t="shared" si="56"/>
        <v>0</v>
      </c>
      <c r="M189" s="1397">
        <f t="shared" si="56"/>
        <v>0</v>
      </c>
      <c r="N189" s="1394">
        <f t="shared" si="56"/>
        <v>0</v>
      </c>
      <c r="O189" s="1398">
        <f t="shared" si="56"/>
        <v>0</v>
      </c>
      <c r="P189" s="1398">
        <f t="shared" si="56"/>
        <v>0</v>
      </c>
    </row>
    <row r="190" spans="2:16">
      <c r="B190" s="1399"/>
      <c r="C190" s="1400" t="s">
        <v>1366</v>
      </c>
      <c r="D190" s="1401"/>
      <c r="E190" s="1402"/>
      <c r="F190" s="1403"/>
      <c r="G190" s="1404"/>
      <c r="H190" s="1405"/>
      <c r="I190" s="1406"/>
      <c r="J190" s="1404"/>
      <c r="K190" s="1405"/>
      <c r="L190" s="1406"/>
      <c r="M190" s="1407"/>
      <c r="N190" s="1416"/>
      <c r="O190" s="1417"/>
      <c r="P190" s="1417"/>
    </row>
    <row r="191" spans="2:16">
      <c r="B191" s="1399"/>
      <c r="C191" s="1400" t="s">
        <v>1366</v>
      </c>
      <c r="D191" s="1401"/>
      <c r="E191" s="1402"/>
      <c r="F191" s="1403"/>
      <c r="G191" s="1404"/>
      <c r="H191" s="1405"/>
      <c r="I191" s="1406"/>
      <c r="J191" s="1404"/>
      <c r="K191" s="1405"/>
      <c r="L191" s="1406"/>
      <c r="M191" s="1407"/>
      <c r="N191" s="1416"/>
      <c r="O191" s="1417"/>
      <c r="P191" s="1417"/>
    </row>
    <row r="192" spans="2:16">
      <c r="B192" s="1399"/>
      <c r="C192" s="1400" t="s">
        <v>1366</v>
      </c>
      <c r="D192" s="1401"/>
      <c r="E192" s="1402"/>
      <c r="F192" s="1403"/>
      <c r="G192" s="1404"/>
      <c r="H192" s="1405"/>
      <c r="I192" s="1406"/>
      <c r="J192" s="1404"/>
      <c r="K192" s="1405"/>
      <c r="L192" s="1406"/>
      <c r="M192" s="1407"/>
      <c r="N192" s="1416"/>
      <c r="O192" s="1417"/>
      <c r="P192" s="1417"/>
    </row>
    <row r="193" spans="2:16">
      <c r="B193" s="1391" t="s">
        <v>138</v>
      </c>
      <c r="C193" s="1392" t="s">
        <v>600</v>
      </c>
      <c r="D193" s="1393"/>
      <c r="E193" s="1385"/>
      <c r="F193" s="1386"/>
      <c r="G193" s="1394">
        <f t="shared" ref="G193:P193" si="57">SUM(G194:G196)</f>
        <v>0</v>
      </c>
      <c r="H193" s="1395">
        <f t="shared" si="57"/>
        <v>0</v>
      </c>
      <c r="I193" s="1396">
        <f t="shared" si="57"/>
        <v>0</v>
      </c>
      <c r="J193" s="1394">
        <f t="shared" si="57"/>
        <v>0</v>
      </c>
      <c r="K193" s="1395">
        <f t="shared" si="57"/>
        <v>0</v>
      </c>
      <c r="L193" s="1396">
        <f t="shared" si="57"/>
        <v>0</v>
      </c>
      <c r="M193" s="1397">
        <f t="shared" si="57"/>
        <v>0</v>
      </c>
      <c r="N193" s="1394">
        <f t="shared" si="57"/>
        <v>0</v>
      </c>
      <c r="O193" s="1398">
        <f t="shared" si="57"/>
        <v>0</v>
      </c>
      <c r="P193" s="1398">
        <f t="shared" si="57"/>
        <v>0</v>
      </c>
    </row>
    <row r="194" spans="2:16">
      <c r="B194" s="1399"/>
      <c r="C194" s="1400" t="s">
        <v>1366</v>
      </c>
      <c r="D194" s="1401"/>
      <c r="E194" s="1402"/>
      <c r="F194" s="1403"/>
      <c r="G194" s="1404"/>
      <c r="H194" s="1405"/>
      <c r="I194" s="1406"/>
      <c r="J194" s="1404"/>
      <c r="K194" s="1405"/>
      <c r="L194" s="1406"/>
      <c r="M194" s="1407"/>
      <c r="N194" s="1416"/>
      <c r="O194" s="1417"/>
      <c r="P194" s="1417"/>
    </row>
    <row r="195" spans="2:16">
      <c r="B195" s="1399"/>
      <c r="C195" s="1400" t="s">
        <v>1366</v>
      </c>
      <c r="D195" s="1401"/>
      <c r="E195" s="1402"/>
      <c r="F195" s="1403"/>
      <c r="G195" s="1404"/>
      <c r="H195" s="1405"/>
      <c r="I195" s="1406"/>
      <c r="J195" s="1404"/>
      <c r="K195" s="1405"/>
      <c r="L195" s="1406"/>
      <c r="M195" s="1407"/>
      <c r="N195" s="1416"/>
      <c r="O195" s="1417"/>
      <c r="P195" s="1417"/>
    </row>
    <row r="196" spans="2:16">
      <c r="B196" s="1399"/>
      <c r="C196" s="1400" t="s">
        <v>1366</v>
      </c>
      <c r="D196" s="1401"/>
      <c r="E196" s="1402"/>
      <c r="F196" s="1403"/>
      <c r="G196" s="1404"/>
      <c r="H196" s="1405"/>
      <c r="I196" s="1406"/>
      <c r="J196" s="1404"/>
      <c r="K196" s="1405"/>
      <c r="L196" s="1406"/>
      <c r="M196" s="1407"/>
      <c r="N196" s="1416"/>
      <c r="O196" s="1417"/>
      <c r="P196" s="1417"/>
    </row>
    <row r="197" spans="2:16">
      <c r="B197" s="1391" t="s">
        <v>140</v>
      </c>
      <c r="C197" s="1392" t="s">
        <v>23</v>
      </c>
      <c r="D197" s="1393"/>
      <c r="E197" s="1385"/>
      <c r="F197" s="1386"/>
      <c r="G197" s="1394">
        <f t="shared" ref="G197:P197" si="58">SUM(G198:G200)</f>
        <v>0</v>
      </c>
      <c r="H197" s="1395">
        <f t="shared" si="58"/>
        <v>0</v>
      </c>
      <c r="I197" s="1396">
        <f t="shared" si="58"/>
        <v>0</v>
      </c>
      <c r="J197" s="1394">
        <f t="shared" si="58"/>
        <v>0</v>
      </c>
      <c r="K197" s="1395">
        <f t="shared" si="58"/>
        <v>0</v>
      </c>
      <c r="L197" s="1396">
        <f t="shared" si="58"/>
        <v>0</v>
      </c>
      <c r="M197" s="1397">
        <f t="shared" si="58"/>
        <v>0</v>
      </c>
      <c r="N197" s="1394">
        <f t="shared" si="58"/>
        <v>0</v>
      </c>
      <c r="O197" s="1398">
        <f t="shared" si="58"/>
        <v>0</v>
      </c>
      <c r="P197" s="1398">
        <f t="shared" si="58"/>
        <v>0</v>
      </c>
    </row>
    <row r="198" spans="2:16">
      <c r="B198" s="1399"/>
      <c r="C198" s="1400" t="s">
        <v>1366</v>
      </c>
      <c r="D198" s="1401"/>
      <c r="E198" s="1402"/>
      <c r="F198" s="1403"/>
      <c r="G198" s="1404"/>
      <c r="H198" s="1405"/>
      <c r="I198" s="1406"/>
      <c r="J198" s="1404"/>
      <c r="K198" s="1405"/>
      <c r="L198" s="1406"/>
      <c r="M198" s="1407"/>
      <c r="N198" s="1416"/>
      <c r="O198" s="1417"/>
      <c r="P198" s="1417"/>
    </row>
    <row r="199" spans="2:16">
      <c r="B199" s="1399"/>
      <c r="C199" s="1400" t="s">
        <v>1366</v>
      </c>
      <c r="D199" s="1401"/>
      <c r="E199" s="1402"/>
      <c r="F199" s="1403"/>
      <c r="G199" s="1404"/>
      <c r="H199" s="1405"/>
      <c r="I199" s="1406"/>
      <c r="J199" s="1404"/>
      <c r="K199" s="1405"/>
      <c r="L199" s="1406"/>
      <c r="M199" s="1407"/>
      <c r="N199" s="1416"/>
      <c r="O199" s="1417"/>
      <c r="P199" s="1417"/>
    </row>
    <row r="200" spans="2:16">
      <c r="B200" s="1399"/>
      <c r="C200" s="1400" t="s">
        <v>1366</v>
      </c>
      <c r="D200" s="1401"/>
      <c r="E200" s="1402"/>
      <c r="F200" s="1403"/>
      <c r="G200" s="1404"/>
      <c r="H200" s="1405"/>
      <c r="I200" s="1406"/>
      <c r="J200" s="1404"/>
      <c r="K200" s="1405"/>
      <c r="L200" s="1406"/>
      <c r="M200" s="1407"/>
      <c r="N200" s="1416"/>
      <c r="O200" s="1417"/>
      <c r="P200" s="1417"/>
    </row>
    <row r="201" spans="2:16">
      <c r="B201" s="1391" t="s">
        <v>627</v>
      </c>
      <c r="C201" s="1392" t="s">
        <v>25</v>
      </c>
      <c r="D201" s="1393"/>
      <c r="E201" s="1385"/>
      <c r="F201" s="1386"/>
      <c r="G201" s="1394">
        <f t="shared" ref="G201:P201" si="59">SUM(G202:G204)</f>
        <v>0</v>
      </c>
      <c r="H201" s="1395">
        <f t="shared" si="59"/>
        <v>0</v>
      </c>
      <c r="I201" s="1396">
        <f t="shared" si="59"/>
        <v>0</v>
      </c>
      <c r="J201" s="1394">
        <f t="shared" si="59"/>
        <v>0</v>
      </c>
      <c r="K201" s="1395">
        <f t="shared" si="59"/>
        <v>0</v>
      </c>
      <c r="L201" s="1396">
        <f t="shared" si="59"/>
        <v>0</v>
      </c>
      <c r="M201" s="1397">
        <f t="shared" si="59"/>
        <v>0</v>
      </c>
      <c r="N201" s="1394">
        <f t="shared" si="59"/>
        <v>0</v>
      </c>
      <c r="O201" s="1398">
        <f t="shared" si="59"/>
        <v>0</v>
      </c>
      <c r="P201" s="1398">
        <f t="shared" si="59"/>
        <v>0</v>
      </c>
    </row>
    <row r="202" spans="2:16">
      <c r="B202" s="1399"/>
      <c r="C202" s="1400" t="s">
        <v>1366</v>
      </c>
      <c r="D202" s="1401"/>
      <c r="E202" s="1402"/>
      <c r="F202" s="1403"/>
      <c r="G202" s="1404"/>
      <c r="H202" s="1405"/>
      <c r="I202" s="1406"/>
      <c r="J202" s="1404"/>
      <c r="K202" s="1405"/>
      <c r="L202" s="1406"/>
      <c r="M202" s="1407"/>
      <c r="N202" s="1416"/>
      <c r="O202" s="1417"/>
      <c r="P202" s="1417"/>
    </row>
    <row r="203" spans="2:16">
      <c r="B203" s="1399"/>
      <c r="C203" s="1400" t="s">
        <v>1366</v>
      </c>
      <c r="D203" s="1401"/>
      <c r="E203" s="1402"/>
      <c r="F203" s="1403"/>
      <c r="G203" s="1404"/>
      <c r="H203" s="1405"/>
      <c r="I203" s="1406"/>
      <c r="J203" s="1404"/>
      <c r="K203" s="1405"/>
      <c r="L203" s="1406"/>
      <c r="M203" s="1407"/>
      <c r="N203" s="1416"/>
      <c r="O203" s="1417"/>
      <c r="P203" s="1417"/>
    </row>
    <row r="204" spans="2:16">
      <c r="B204" s="1399"/>
      <c r="C204" s="1400" t="s">
        <v>1366</v>
      </c>
      <c r="D204" s="1401"/>
      <c r="E204" s="1402"/>
      <c r="F204" s="1403"/>
      <c r="G204" s="1404"/>
      <c r="H204" s="1405"/>
      <c r="I204" s="1406"/>
      <c r="J204" s="1404"/>
      <c r="K204" s="1405"/>
      <c r="L204" s="1406"/>
      <c r="M204" s="1407"/>
      <c r="N204" s="1416"/>
      <c r="O204" s="1417"/>
      <c r="P204" s="1417"/>
    </row>
    <row r="205" spans="2:16">
      <c r="B205" s="1391" t="s">
        <v>628</v>
      </c>
      <c r="C205" s="1392" t="s">
        <v>27</v>
      </c>
      <c r="D205" s="1393"/>
      <c r="E205" s="1385"/>
      <c r="F205" s="1386"/>
      <c r="G205" s="1394">
        <f t="shared" ref="G205:P205" si="60">SUM(G206:G208)</f>
        <v>0</v>
      </c>
      <c r="H205" s="1395">
        <f t="shared" si="60"/>
        <v>0</v>
      </c>
      <c r="I205" s="1396">
        <f t="shared" si="60"/>
        <v>0</v>
      </c>
      <c r="J205" s="1394">
        <f t="shared" si="60"/>
        <v>0</v>
      </c>
      <c r="K205" s="1395">
        <f t="shared" si="60"/>
        <v>0</v>
      </c>
      <c r="L205" s="1396">
        <f t="shared" si="60"/>
        <v>0</v>
      </c>
      <c r="M205" s="1397">
        <f t="shared" si="60"/>
        <v>0</v>
      </c>
      <c r="N205" s="1394">
        <f t="shared" si="60"/>
        <v>0</v>
      </c>
      <c r="O205" s="1398">
        <f t="shared" si="60"/>
        <v>0</v>
      </c>
      <c r="P205" s="1398">
        <f t="shared" si="60"/>
        <v>0</v>
      </c>
    </row>
    <row r="206" spans="2:16">
      <c r="B206" s="1399"/>
      <c r="C206" s="1400" t="s">
        <v>1366</v>
      </c>
      <c r="D206" s="1401"/>
      <c r="E206" s="1402"/>
      <c r="F206" s="1403"/>
      <c r="G206" s="1404"/>
      <c r="H206" s="1405"/>
      <c r="I206" s="1406"/>
      <c r="J206" s="1404"/>
      <c r="K206" s="1405"/>
      <c r="L206" s="1406"/>
      <c r="M206" s="1407"/>
      <c r="N206" s="1416"/>
      <c r="O206" s="1417"/>
      <c r="P206" s="1417"/>
    </row>
    <row r="207" spans="2:16">
      <c r="B207" s="1399"/>
      <c r="C207" s="1400" t="s">
        <v>1366</v>
      </c>
      <c r="D207" s="1401"/>
      <c r="E207" s="1402"/>
      <c r="F207" s="1403"/>
      <c r="G207" s="1404"/>
      <c r="H207" s="1405"/>
      <c r="I207" s="1406"/>
      <c r="J207" s="1404"/>
      <c r="K207" s="1405"/>
      <c r="L207" s="1406"/>
      <c r="M207" s="1407"/>
      <c r="N207" s="1416"/>
      <c r="O207" s="1417"/>
      <c r="P207" s="1417"/>
    </row>
    <row r="208" spans="2:16">
      <c r="B208" s="1399"/>
      <c r="C208" s="1400" t="s">
        <v>1366</v>
      </c>
      <c r="D208" s="1401"/>
      <c r="E208" s="1402"/>
      <c r="F208" s="1403"/>
      <c r="G208" s="1404"/>
      <c r="H208" s="1405"/>
      <c r="I208" s="1406"/>
      <c r="J208" s="1404"/>
      <c r="K208" s="1405"/>
      <c r="L208" s="1406"/>
      <c r="M208" s="1407"/>
      <c r="N208" s="1416"/>
      <c r="O208" s="1417"/>
      <c r="P208" s="1417"/>
    </row>
    <row r="209" spans="2:16" ht="51">
      <c r="B209" s="1391" t="s">
        <v>629</v>
      </c>
      <c r="C209" s="1392" t="s">
        <v>604</v>
      </c>
      <c r="D209" s="1393"/>
      <c r="E209" s="1385"/>
      <c r="F209" s="1386"/>
      <c r="G209" s="1394">
        <f t="shared" ref="G209:P209" si="61">SUM(G210:G212)</f>
        <v>0</v>
      </c>
      <c r="H209" s="1395">
        <f t="shared" si="61"/>
        <v>0</v>
      </c>
      <c r="I209" s="1396">
        <f t="shared" si="61"/>
        <v>0</v>
      </c>
      <c r="J209" s="1394">
        <f t="shared" si="61"/>
        <v>0</v>
      </c>
      <c r="K209" s="1395">
        <f t="shared" si="61"/>
        <v>0</v>
      </c>
      <c r="L209" s="1396">
        <f t="shared" si="61"/>
        <v>0</v>
      </c>
      <c r="M209" s="1397">
        <f t="shared" si="61"/>
        <v>0</v>
      </c>
      <c r="N209" s="1394">
        <f t="shared" si="61"/>
        <v>0</v>
      </c>
      <c r="O209" s="1398">
        <f t="shared" si="61"/>
        <v>0</v>
      </c>
      <c r="P209" s="1398">
        <f t="shared" si="61"/>
        <v>0</v>
      </c>
    </row>
    <row r="210" spans="2:16">
      <c r="B210" s="1399"/>
      <c r="C210" s="1400" t="s">
        <v>1366</v>
      </c>
      <c r="D210" s="1401"/>
      <c r="E210" s="1402"/>
      <c r="F210" s="1403"/>
      <c r="G210" s="1404"/>
      <c r="H210" s="1405"/>
      <c r="I210" s="1406"/>
      <c r="J210" s="1404"/>
      <c r="K210" s="1405"/>
      <c r="L210" s="1406"/>
      <c r="M210" s="1407"/>
      <c r="N210" s="1416"/>
      <c r="O210" s="1417"/>
      <c r="P210" s="1417"/>
    </row>
    <row r="211" spans="2:16">
      <c r="B211" s="1399"/>
      <c r="C211" s="1400" t="s">
        <v>1366</v>
      </c>
      <c r="D211" s="1401"/>
      <c r="E211" s="1402"/>
      <c r="F211" s="1403"/>
      <c r="G211" s="1404"/>
      <c r="H211" s="1405"/>
      <c r="I211" s="1406"/>
      <c r="J211" s="1404"/>
      <c r="K211" s="1405"/>
      <c r="L211" s="1406"/>
      <c r="M211" s="1407"/>
      <c r="N211" s="1416"/>
      <c r="O211" s="1417"/>
      <c r="P211" s="1417"/>
    </row>
    <row r="212" spans="2:16">
      <c r="B212" s="1399"/>
      <c r="C212" s="1400" t="s">
        <v>1366</v>
      </c>
      <c r="D212" s="1401"/>
      <c r="E212" s="1402"/>
      <c r="F212" s="1403"/>
      <c r="G212" s="1404"/>
      <c r="H212" s="1405"/>
      <c r="I212" s="1406"/>
      <c r="J212" s="1404"/>
      <c r="K212" s="1405"/>
      <c r="L212" s="1406"/>
      <c r="M212" s="1407"/>
      <c r="N212" s="1416"/>
      <c r="O212" s="1417"/>
      <c r="P212" s="1417"/>
    </row>
    <row r="213" spans="2:16">
      <c r="B213" s="1418" t="s">
        <v>142</v>
      </c>
      <c r="C213" s="1419" t="s">
        <v>31</v>
      </c>
      <c r="D213" s="1420"/>
      <c r="E213" s="1385"/>
      <c r="F213" s="1386"/>
      <c r="G213" s="1387">
        <f t="shared" ref="G213:P213" si="62">G214+G218</f>
        <v>0</v>
      </c>
      <c r="H213" s="1388">
        <f t="shared" si="62"/>
        <v>0</v>
      </c>
      <c r="I213" s="1389">
        <f t="shared" si="62"/>
        <v>0</v>
      </c>
      <c r="J213" s="1387">
        <f t="shared" si="62"/>
        <v>0</v>
      </c>
      <c r="K213" s="1388">
        <f t="shared" si="62"/>
        <v>0</v>
      </c>
      <c r="L213" s="1389">
        <f t="shared" si="62"/>
        <v>0</v>
      </c>
      <c r="M213" s="1385">
        <f t="shared" si="62"/>
        <v>0</v>
      </c>
      <c r="N213" s="1387">
        <f t="shared" si="62"/>
        <v>0</v>
      </c>
      <c r="O213" s="1390">
        <f t="shared" si="62"/>
        <v>0</v>
      </c>
      <c r="P213" s="1390">
        <f t="shared" si="62"/>
        <v>0</v>
      </c>
    </row>
    <row r="214" spans="2:16" ht="64.5">
      <c r="B214" s="1421" t="s">
        <v>409</v>
      </c>
      <c r="C214" s="1422" t="s">
        <v>33</v>
      </c>
      <c r="D214" s="1423"/>
      <c r="E214" s="1385"/>
      <c r="F214" s="1386"/>
      <c r="G214" s="1394">
        <f t="shared" ref="G214:P214" si="63">SUM(G215:G217)</f>
        <v>0</v>
      </c>
      <c r="H214" s="1395">
        <f t="shared" si="63"/>
        <v>0</v>
      </c>
      <c r="I214" s="1396">
        <f t="shared" si="63"/>
        <v>0</v>
      </c>
      <c r="J214" s="1394">
        <f t="shared" si="63"/>
        <v>0</v>
      </c>
      <c r="K214" s="1395">
        <f t="shared" si="63"/>
        <v>0</v>
      </c>
      <c r="L214" s="1396">
        <f t="shared" si="63"/>
        <v>0</v>
      </c>
      <c r="M214" s="1397">
        <f t="shared" si="63"/>
        <v>0</v>
      </c>
      <c r="N214" s="1394">
        <f t="shared" si="63"/>
        <v>0</v>
      </c>
      <c r="O214" s="1398">
        <f t="shared" si="63"/>
        <v>0</v>
      </c>
      <c r="P214" s="1398">
        <f t="shared" si="63"/>
        <v>0</v>
      </c>
    </row>
    <row r="215" spans="2:16">
      <c r="B215" s="1399"/>
      <c r="C215" s="1400" t="s">
        <v>1366</v>
      </c>
      <c r="D215" s="1401"/>
      <c r="E215" s="1402"/>
      <c r="F215" s="1403"/>
      <c r="G215" s="1404"/>
      <c r="H215" s="1405"/>
      <c r="I215" s="1406"/>
      <c r="J215" s="1404"/>
      <c r="K215" s="1405"/>
      <c r="L215" s="1406"/>
      <c r="M215" s="1407"/>
      <c r="N215" s="1416"/>
      <c r="O215" s="1417"/>
      <c r="P215" s="1417"/>
    </row>
    <row r="216" spans="2:16">
      <c r="B216" s="1399"/>
      <c r="C216" s="1400" t="s">
        <v>1366</v>
      </c>
      <c r="D216" s="1401"/>
      <c r="E216" s="1402"/>
      <c r="F216" s="1403"/>
      <c r="G216" s="1404"/>
      <c r="H216" s="1405"/>
      <c r="I216" s="1406"/>
      <c r="J216" s="1404"/>
      <c r="K216" s="1405"/>
      <c r="L216" s="1406"/>
      <c r="M216" s="1407"/>
      <c r="N216" s="1416"/>
      <c r="O216" s="1417"/>
      <c r="P216" s="1417"/>
    </row>
    <row r="217" spans="2:16">
      <c r="B217" s="1399"/>
      <c r="C217" s="1400" t="s">
        <v>1366</v>
      </c>
      <c r="D217" s="1401"/>
      <c r="E217" s="1402"/>
      <c r="F217" s="1403"/>
      <c r="G217" s="1404"/>
      <c r="H217" s="1405"/>
      <c r="I217" s="1406"/>
      <c r="J217" s="1404"/>
      <c r="K217" s="1405"/>
      <c r="L217" s="1406"/>
      <c r="M217" s="1407"/>
      <c r="N217" s="1416"/>
      <c r="O217" s="1417"/>
      <c r="P217" s="1417"/>
    </row>
    <row r="218" spans="2:16">
      <c r="B218" s="1421" t="s">
        <v>630</v>
      </c>
      <c r="C218" s="1422" t="s">
        <v>35</v>
      </c>
      <c r="D218" s="1423"/>
      <c r="E218" s="1385"/>
      <c r="F218" s="1386"/>
      <c r="G218" s="1394">
        <f t="shared" ref="G218:P218" si="64">SUM(G219:G221)</f>
        <v>0</v>
      </c>
      <c r="H218" s="1395">
        <f t="shared" si="64"/>
        <v>0</v>
      </c>
      <c r="I218" s="1396">
        <f t="shared" si="64"/>
        <v>0</v>
      </c>
      <c r="J218" s="1394">
        <f t="shared" si="64"/>
        <v>0</v>
      </c>
      <c r="K218" s="1395">
        <f t="shared" si="64"/>
        <v>0</v>
      </c>
      <c r="L218" s="1396">
        <f t="shared" si="64"/>
        <v>0</v>
      </c>
      <c r="M218" s="1397">
        <f t="shared" si="64"/>
        <v>0</v>
      </c>
      <c r="N218" s="1394">
        <f t="shared" si="64"/>
        <v>0</v>
      </c>
      <c r="O218" s="1398">
        <f t="shared" si="64"/>
        <v>0</v>
      </c>
      <c r="P218" s="1398">
        <f t="shared" si="64"/>
        <v>0</v>
      </c>
    </row>
    <row r="219" spans="2:16">
      <c r="B219" s="1399"/>
      <c r="C219" s="1400" t="s">
        <v>1366</v>
      </c>
      <c r="D219" s="1401"/>
      <c r="E219" s="1402"/>
      <c r="F219" s="1403"/>
      <c r="G219" s="1404"/>
      <c r="H219" s="1405"/>
      <c r="I219" s="1406"/>
      <c r="J219" s="1404"/>
      <c r="K219" s="1405"/>
      <c r="L219" s="1406"/>
      <c r="M219" s="1407"/>
      <c r="N219" s="1416"/>
      <c r="O219" s="1417"/>
      <c r="P219" s="1417"/>
    </row>
    <row r="220" spans="2:16">
      <c r="B220" s="1399"/>
      <c r="C220" s="1400" t="s">
        <v>1366</v>
      </c>
      <c r="D220" s="1401"/>
      <c r="E220" s="1402"/>
      <c r="F220" s="1403"/>
      <c r="G220" s="1404"/>
      <c r="H220" s="1405"/>
      <c r="I220" s="1406"/>
      <c r="J220" s="1404"/>
      <c r="K220" s="1405"/>
      <c r="L220" s="1406"/>
      <c r="M220" s="1407"/>
      <c r="N220" s="1416"/>
      <c r="O220" s="1417"/>
      <c r="P220" s="1417"/>
    </row>
    <row r="221" spans="2:16">
      <c r="B221" s="1399"/>
      <c r="C221" s="1400" t="s">
        <v>1366</v>
      </c>
      <c r="D221" s="1401"/>
      <c r="E221" s="1402"/>
      <c r="F221" s="1403"/>
      <c r="G221" s="1404"/>
      <c r="H221" s="1405"/>
      <c r="I221" s="1406"/>
      <c r="J221" s="1404"/>
      <c r="K221" s="1405"/>
      <c r="L221" s="1406"/>
      <c r="M221" s="1407"/>
      <c r="N221" s="1416"/>
      <c r="O221" s="1417"/>
      <c r="P221" s="1417"/>
    </row>
    <row r="222" spans="2:16">
      <c r="B222" s="1418" t="s">
        <v>410</v>
      </c>
      <c r="C222" s="1419" t="s">
        <v>37</v>
      </c>
      <c r="D222" s="1420"/>
      <c r="E222" s="1385"/>
      <c r="F222" s="1386"/>
      <c r="G222" s="1386">
        <f>G223+G239+G227+G231+G235</f>
        <v>0</v>
      </c>
      <c r="H222" s="1412">
        <f t="shared" ref="H222:P222" si="65">H223+H239+H227+H231+H235</f>
        <v>0</v>
      </c>
      <c r="I222" s="1413">
        <f t="shared" si="65"/>
        <v>0</v>
      </c>
      <c r="J222" s="1386">
        <f t="shared" si="65"/>
        <v>0</v>
      </c>
      <c r="K222" s="1412">
        <f t="shared" si="65"/>
        <v>0</v>
      </c>
      <c r="L222" s="1413">
        <f t="shared" si="65"/>
        <v>0</v>
      </c>
      <c r="M222" s="1387">
        <f t="shared" si="65"/>
        <v>0</v>
      </c>
      <c r="N222" s="1424">
        <f t="shared" si="65"/>
        <v>0</v>
      </c>
      <c r="O222" s="1413">
        <f t="shared" si="65"/>
        <v>0</v>
      </c>
      <c r="P222" s="1415">
        <f t="shared" si="65"/>
        <v>0</v>
      </c>
    </row>
    <row r="223" spans="2:16">
      <c r="B223" s="1421" t="s">
        <v>411</v>
      </c>
      <c r="C223" s="1422" t="s">
        <v>39</v>
      </c>
      <c r="D223" s="1423"/>
      <c r="E223" s="1385"/>
      <c r="F223" s="1386"/>
      <c r="G223" s="1394">
        <f t="shared" ref="G223:P223" si="66">SUM(G224:G226)</f>
        <v>0</v>
      </c>
      <c r="H223" s="1395">
        <f t="shared" si="66"/>
        <v>0</v>
      </c>
      <c r="I223" s="1396">
        <f t="shared" si="66"/>
        <v>0</v>
      </c>
      <c r="J223" s="1394">
        <f t="shared" si="66"/>
        <v>0</v>
      </c>
      <c r="K223" s="1395">
        <f t="shared" si="66"/>
        <v>0</v>
      </c>
      <c r="L223" s="1396">
        <f t="shared" si="66"/>
        <v>0</v>
      </c>
      <c r="M223" s="1397">
        <f t="shared" si="66"/>
        <v>0</v>
      </c>
      <c r="N223" s="1394">
        <f t="shared" si="66"/>
        <v>0</v>
      </c>
      <c r="O223" s="1398">
        <f t="shared" si="66"/>
        <v>0</v>
      </c>
      <c r="P223" s="1398">
        <f t="shared" si="66"/>
        <v>0</v>
      </c>
    </row>
    <row r="224" spans="2:16">
      <c r="B224" s="1399"/>
      <c r="C224" s="1400" t="s">
        <v>1366</v>
      </c>
      <c r="D224" s="1401"/>
      <c r="E224" s="1402"/>
      <c r="F224" s="1403"/>
      <c r="G224" s="1404"/>
      <c r="H224" s="1405"/>
      <c r="I224" s="1406"/>
      <c r="J224" s="1404"/>
      <c r="K224" s="1405"/>
      <c r="L224" s="1406"/>
      <c r="M224" s="1407"/>
      <c r="N224" s="1404"/>
      <c r="O224" s="1408"/>
      <c r="P224" s="1408"/>
    </row>
    <row r="225" spans="2:16">
      <c r="B225" s="1399"/>
      <c r="C225" s="1400" t="s">
        <v>1366</v>
      </c>
      <c r="D225" s="1401"/>
      <c r="E225" s="1402"/>
      <c r="F225" s="1403"/>
      <c r="G225" s="1404"/>
      <c r="H225" s="1405"/>
      <c r="I225" s="1406"/>
      <c r="J225" s="1404"/>
      <c r="K225" s="1405"/>
      <c r="L225" s="1406"/>
      <c r="M225" s="1407"/>
      <c r="N225" s="1404"/>
      <c r="O225" s="1408"/>
      <c r="P225" s="1408"/>
    </row>
    <row r="226" spans="2:16">
      <c r="B226" s="1399"/>
      <c r="C226" s="1400" t="s">
        <v>1366</v>
      </c>
      <c r="D226" s="1401"/>
      <c r="E226" s="1402"/>
      <c r="F226" s="1403"/>
      <c r="G226" s="1404"/>
      <c r="H226" s="1405"/>
      <c r="I226" s="1406"/>
      <c r="J226" s="1404"/>
      <c r="K226" s="1405"/>
      <c r="L226" s="1406"/>
      <c r="M226" s="1407"/>
      <c r="N226" s="1404"/>
      <c r="O226" s="1408"/>
      <c r="P226" s="1408"/>
    </row>
    <row r="227" spans="2:16">
      <c r="B227" s="1421" t="s">
        <v>412</v>
      </c>
      <c r="C227" s="1422" t="s">
        <v>42</v>
      </c>
      <c r="D227" s="1423"/>
      <c r="E227" s="1385"/>
      <c r="F227" s="1386"/>
      <c r="G227" s="1394">
        <f t="shared" ref="G227:P227" si="67">SUM(G228:G230)</f>
        <v>0</v>
      </c>
      <c r="H227" s="1395">
        <f t="shared" si="67"/>
        <v>0</v>
      </c>
      <c r="I227" s="1396">
        <f t="shared" si="67"/>
        <v>0</v>
      </c>
      <c r="J227" s="1394">
        <f t="shared" si="67"/>
        <v>0</v>
      </c>
      <c r="K227" s="1395">
        <f t="shared" si="67"/>
        <v>0</v>
      </c>
      <c r="L227" s="1396">
        <f t="shared" si="67"/>
        <v>0</v>
      </c>
      <c r="M227" s="1397">
        <f t="shared" si="67"/>
        <v>0</v>
      </c>
      <c r="N227" s="1394">
        <f t="shared" si="67"/>
        <v>0</v>
      </c>
      <c r="O227" s="1398">
        <f t="shared" si="67"/>
        <v>0</v>
      </c>
      <c r="P227" s="1398">
        <f t="shared" si="67"/>
        <v>0</v>
      </c>
    </row>
    <row r="228" spans="2:16">
      <c r="B228" s="1399"/>
      <c r="C228" s="1400" t="s">
        <v>1366</v>
      </c>
      <c r="D228" s="1401"/>
      <c r="E228" s="1402"/>
      <c r="F228" s="1403"/>
      <c r="G228" s="1404"/>
      <c r="H228" s="1405"/>
      <c r="I228" s="1406"/>
      <c r="J228" s="1404"/>
      <c r="K228" s="1405"/>
      <c r="L228" s="1406"/>
      <c r="M228" s="1407"/>
      <c r="N228" s="1404"/>
      <c r="O228" s="1408"/>
      <c r="P228" s="1408"/>
    </row>
    <row r="229" spans="2:16">
      <c r="B229" s="1399"/>
      <c r="C229" s="1400" t="s">
        <v>1366</v>
      </c>
      <c r="D229" s="1401"/>
      <c r="E229" s="1402"/>
      <c r="F229" s="1403"/>
      <c r="G229" s="1404"/>
      <c r="H229" s="1405"/>
      <c r="I229" s="1406"/>
      <c r="J229" s="1404"/>
      <c r="K229" s="1405"/>
      <c r="L229" s="1406"/>
      <c r="M229" s="1407"/>
      <c r="N229" s="1404"/>
      <c r="O229" s="1408"/>
      <c r="P229" s="1408"/>
    </row>
    <row r="230" spans="2:16">
      <c r="B230" s="1399"/>
      <c r="C230" s="1400" t="s">
        <v>1366</v>
      </c>
      <c r="D230" s="1401"/>
      <c r="E230" s="1402"/>
      <c r="F230" s="1403"/>
      <c r="G230" s="1404"/>
      <c r="H230" s="1405"/>
      <c r="I230" s="1406"/>
      <c r="J230" s="1404"/>
      <c r="K230" s="1405"/>
      <c r="L230" s="1406"/>
      <c r="M230" s="1407"/>
      <c r="N230" s="1404"/>
      <c r="O230" s="1408"/>
      <c r="P230" s="1408"/>
    </row>
    <row r="231" spans="2:16" ht="30.75" customHeight="1">
      <c r="B231" s="1421" t="s">
        <v>413</v>
      </c>
      <c r="C231" s="1422" t="s">
        <v>45</v>
      </c>
      <c r="D231" s="1423"/>
      <c r="E231" s="1385"/>
      <c r="F231" s="1386"/>
      <c r="G231" s="1394">
        <f t="shared" ref="G231:P231" si="68">SUM(G232:G234)</f>
        <v>0</v>
      </c>
      <c r="H231" s="1395">
        <f t="shared" si="68"/>
        <v>0</v>
      </c>
      <c r="I231" s="1396">
        <f t="shared" si="68"/>
        <v>0</v>
      </c>
      <c r="J231" s="1394">
        <f t="shared" si="68"/>
        <v>0</v>
      </c>
      <c r="K231" s="1395">
        <f t="shared" si="68"/>
        <v>0</v>
      </c>
      <c r="L231" s="1396">
        <f t="shared" si="68"/>
        <v>0</v>
      </c>
      <c r="M231" s="1397">
        <f t="shared" si="68"/>
        <v>0</v>
      </c>
      <c r="N231" s="1394">
        <f t="shared" si="68"/>
        <v>0</v>
      </c>
      <c r="O231" s="1398">
        <f t="shared" si="68"/>
        <v>0</v>
      </c>
      <c r="P231" s="1398">
        <f t="shared" si="68"/>
        <v>0</v>
      </c>
    </row>
    <row r="232" spans="2:16">
      <c r="B232" s="1399"/>
      <c r="C232" s="1400" t="s">
        <v>1366</v>
      </c>
      <c r="D232" s="1401"/>
      <c r="E232" s="1402"/>
      <c r="F232" s="1403"/>
      <c r="G232" s="1404"/>
      <c r="H232" s="1405"/>
      <c r="I232" s="1406"/>
      <c r="J232" s="1404"/>
      <c r="K232" s="1405"/>
      <c r="L232" s="1406"/>
      <c r="M232" s="1407"/>
      <c r="N232" s="1404"/>
      <c r="O232" s="1408"/>
      <c r="P232" s="1408"/>
    </row>
    <row r="233" spans="2:16">
      <c r="B233" s="1399"/>
      <c r="C233" s="1400" t="s">
        <v>1366</v>
      </c>
      <c r="D233" s="1401"/>
      <c r="E233" s="1402"/>
      <c r="F233" s="1403"/>
      <c r="G233" s="1404"/>
      <c r="H233" s="1405"/>
      <c r="I233" s="1406"/>
      <c r="J233" s="1404"/>
      <c r="K233" s="1405"/>
      <c r="L233" s="1406"/>
      <c r="M233" s="1407"/>
      <c r="N233" s="1404"/>
      <c r="O233" s="1408"/>
      <c r="P233" s="1408"/>
    </row>
    <row r="234" spans="2:16">
      <c r="B234" s="1399"/>
      <c r="C234" s="1400" t="s">
        <v>1366</v>
      </c>
      <c r="D234" s="1401"/>
      <c r="E234" s="1402"/>
      <c r="F234" s="1403"/>
      <c r="G234" s="1404"/>
      <c r="H234" s="1405"/>
      <c r="I234" s="1406"/>
      <c r="J234" s="1404"/>
      <c r="K234" s="1405"/>
      <c r="L234" s="1406"/>
      <c r="M234" s="1407"/>
      <c r="N234" s="1404"/>
      <c r="O234" s="1408"/>
      <c r="P234" s="1408"/>
    </row>
    <row r="235" spans="2:16" ht="26.25">
      <c r="B235" s="1421" t="s">
        <v>414</v>
      </c>
      <c r="C235" s="1422" t="s">
        <v>47</v>
      </c>
      <c r="D235" s="1423"/>
      <c r="E235" s="1385"/>
      <c r="F235" s="1386"/>
      <c r="G235" s="1394">
        <f t="shared" ref="G235:P235" si="69">SUM(G236:G238)</f>
        <v>0</v>
      </c>
      <c r="H235" s="1395">
        <f t="shared" si="69"/>
        <v>0</v>
      </c>
      <c r="I235" s="1396">
        <f t="shared" si="69"/>
        <v>0</v>
      </c>
      <c r="J235" s="1394">
        <f t="shared" si="69"/>
        <v>0</v>
      </c>
      <c r="K235" s="1395">
        <f t="shared" si="69"/>
        <v>0</v>
      </c>
      <c r="L235" s="1396">
        <f t="shared" si="69"/>
        <v>0</v>
      </c>
      <c r="M235" s="1397">
        <f t="shared" si="69"/>
        <v>0</v>
      </c>
      <c r="N235" s="1394">
        <f t="shared" si="69"/>
        <v>0</v>
      </c>
      <c r="O235" s="1398">
        <f t="shared" si="69"/>
        <v>0</v>
      </c>
      <c r="P235" s="1398">
        <f t="shared" si="69"/>
        <v>0</v>
      </c>
    </row>
    <row r="236" spans="2:16">
      <c r="B236" s="1399"/>
      <c r="C236" s="1400" t="s">
        <v>1366</v>
      </c>
      <c r="D236" s="1401"/>
      <c r="E236" s="1402"/>
      <c r="F236" s="1403"/>
      <c r="G236" s="1404"/>
      <c r="H236" s="1405"/>
      <c r="I236" s="1406"/>
      <c r="J236" s="1404"/>
      <c r="K236" s="1405"/>
      <c r="L236" s="1406"/>
      <c r="M236" s="1407"/>
      <c r="N236" s="1404"/>
      <c r="O236" s="1408"/>
      <c r="P236" s="1408"/>
    </row>
    <row r="237" spans="2:16">
      <c r="B237" s="1399"/>
      <c r="C237" s="1400" t="s">
        <v>1366</v>
      </c>
      <c r="D237" s="1401"/>
      <c r="E237" s="1402"/>
      <c r="F237" s="1403"/>
      <c r="G237" s="1404"/>
      <c r="H237" s="1405"/>
      <c r="I237" s="1406"/>
      <c r="J237" s="1404"/>
      <c r="K237" s="1405"/>
      <c r="L237" s="1406"/>
      <c r="M237" s="1407"/>
      <c r="N237" s="1404"/>
      <c r="O237" s="1408"/>
      <c r="P237" s="1408"/>
    </row>
    <row r="238" spans="2:16">
      <c r="B238" s="1399"/>
      <c r="C238" s="1400" t="s">
        <v>1366</v>
      </c>
      <c r="D238" s="1401"/>
      <c r="E238" s="1402"/>
      <c r="F238" s="1403"/>
      <c r="G238" s="1404"/>
      <c r="H238" s="1405"/>
      <c r="I238" s="1406"/>
      <c r="J238" s="1404"/>
      <c r="K238" s="1405"/>
      <c r="L238" s="1406"/>
      <c r="M238" s="1407"/>
      <c r="N238" s="1404"/>
      <c r="O238" s="1408"/>
      <c r="P238" s="1408"/>
    </row>
    <row r="239" spans="2:16" ht="26.25">
      <c r="B239" s="1421" t="s">
        <v>415</v>
      </c>
      <c r="C239" s="1426" t="s">
        <v>610</v>
      </c>
      <c r="D239" s="1427"/>
      <c r="E239" s="1385"/>
      <c r="F239" s="1386"/>
      <c r="G239" s="1394">
        <f t="shared" ref="G239:P239" si="70">SUM(G240:G242)</f>
        <v>0</v>
      </c>
      <c r="H239" s="1395">
        <f t="shared" si="70"/>
        <v>0</v>
      </c>
      <c r="I239" s="1396">
        <f t="shared" si="70"/>
        <v>0</v>
      </c>
      <c r="J239" s="1394">
        <f t="shared" si="70"/>
        <v>0</v>
      </c>
      <c r="K239" s="1395">
        <f t="shared" si="70"/>
        <v>0</v>
      </c>
      <c r="L239" s="1396">
        <f t="shared" si="70"/>
        <v>0</v>
      </c>
      <c r="M239" s="1397">
        <f t="shared" si="70"/>
        <v>0</v>
      </c>
      <c r="N239" s="1394">
        <f t="shared" si="70"/>
        <v>0</v>
      </c>
      <c r="O239" s="1398">
        <f t="shared" si="70"/>
        <v>0</v>
      </c>
      <c r="P239" s="1398">
        <f t="shared" si="70"/>
        <v>0</v>
      </c>
    </row>
    <row r="240" spans="2:16">
      <c r="B240" s="1399"/>
      <c r="C240" s="1400" t="s">
        <v>1366</v>
      </c>
      <c r="D240" s="1401"/>
      <c r="E240" s="1402"/>
      <c r="F240" s="1403"/>
      <c r="G240" s="1404"/>
      <c r="H240" s="1405"/>
      <c r="I240" s="1406"/>
      <c r="J240" s="1404"/>
      <c r="K240" s="1405"/>
      <c r="L240" s="1406"/>
      <c r="M240" s="1407"/>
      <c r="N240" s="1404"/>
      <c r="O240" s="1408"/>
      <c r="P240" s="1408"/>
    </row>
    <row r="241" spans="2:16">
      <c r="B241" s="1399"/>
      <c r="C241" s="1400" t="s">
        <v>1366</v>
      </c>
      <c r="D241" s="1401"/>
      <c r="E241" s="1402"/>
      <c r="F241" s="1403"/>
      <c r="G241" s="1404"/>
      <c r="H241" s="1405"/>
      <c r="I241" s="1406"/>
      <c r="J241" s="1404"/>
      <c r="K241" s="1405"/>
      <c r="L241" s="1406"/>
      <c r="M241" s="1407"/>
      <c r="N241" s="1404"/>
      <c r="O241" s="1408"/>
      <c r="P241" s="1408"/>
    </row>
    <row r="242" spans="2:16">
      <c r="B242" s="1399"/>
      <c r="C242" s="1400" t="s">
        <v>1366</v>
      </c>
      <c r="D242" s="1401"/>
      <c r="E242" s="1402"/>
      <c r="F242" s="1403"/>
      <c r="G242" s="1404"/>
      <c r="H242" s="1405"/>
      <c r="I242" s="1406"/>
      <c r="J242" s="1404"/>
      <c r="K242" s="1405"/>
      <c r="L242" s="1406"/>
      <c r="M242" s="1407"/>
      <c r="N242" s="1404"/>
      <c r="O242" s="1408"/>
      <c r="P242" s="1408"/>
    </row>
    <row r="243" spans="2:16">
      <c r="B243" s="1418" t="s">
        <v>416</v>
      </c>
      <c r="C243" s="1419" t="s">
        <v>53</v>
      </c>
      <c r="D243" s="1430"/>
      <c r="E243" s="1432"/>
      <c r="F243" s="1415"/>
      <c r="G243" s="1424">
        <f>G244+G248</f>
        <v>0</v>
      </c>
      <c r="H243" s="1412">
        <f t="shared" ref="H243:P243" si="71">H244+H248</f>
        <v>0</v>
      </c>
      <c r="I243" s="1414">
        <f t="shared" si="71"/>
        <v>0</v>
      </c>
      <c r="J243" s="1424">
        <f t="shared" si="71"/>
        <v>0</v>
      </c>
      <c r="K243" s="1412">
        <f t="shared" si="71"/>
        <v>0</v>
      </c>
      <c r="L243" s="1414">
        <f t="shared" si="71"/>
        <v>0</v>
      </c>
      <c r="M243" s="1431">
        <f t="shared" si="71"/>
        <v>0</v>
      </c>
      <c r="N243" s="1424">
        <f t="shared" si="71"/>
        <v>0</v>
      </c>
      <c r="O243" s="1433">
        <f t="shared" si="71"/>
        <v>0</v>
      </c>
      <c r="P243" s="1433">
        <f t="shared" si="71"/>
        <v>0</v>
      </c>
    </row>
    <row r="244" spans="2:16">
      <c r="B244" s="1421" t="s">
        <v>631</v>
      </c>
      <c r="C244" s="1422" t="s">
        <v>55</v>
      </c>
      <c r="D244" s="1427"/>
      <c r="E244" s="1432"/>
      <c r="F244" s="1415"/>
      <c r="G244" s="1394">
        <f t="shared" ref="G244:P244" si="72">SUM(G245:G247)</f>
        <v>0</v>
      </c>
      <c r="H244" s="1395">
        <f t="shared" si="72"/>
        <v>0</v>
      </c>
      <c r="I244" s="1396">
        <f t="shared" si="72"/>
        <v>0</v>
      </c>
      <c r="J244" s="1394">
        <f t="shared" si="72"/>
        <v>0</v>
      </c>
      <c r="K244" s="1395">
        <f t="shared" si="72"/>
        <v>0</v>
      </c>
      <c r="L244" s="1396">
        <f t="shared" si="72"/>
        <v>0</v>
      </c>
      <c r="M244" s="1397">
        <f t="shared" si="72"/>
        <v>0</v>
      </c>
      <c r="N244" s="1394">
        <f t="shared" si="72"/>
        <v>0</v>
      </c>
      <c r="O244" s="1398">
        <f t="shared" si="72"/>
        <v>0</v>
      </c>
      <c r="P244" s="1398">
        <f t="shared" si="72"/>
        <v>0</v>
      </c>
    </row>
    <row r="245" spans="2:16">
      <c r="B245" s="1399"/>
      <c r="C245" s="1400" t="s">
        <v>1366</v>
      </c>
      <c r="D245" s="1401"/>
      <c r="E245" s="1402"/>
      <c r="F245" s="1403"/>
      <c r="G245" s="1439"/>
      <c r="H245" s="1440"/>
      <c r="I245" s="1441"/>
      <c r="J245" s="1439"/>
      <c r="K245" s="1440"/>
      <c r="L245" s="1441"/>
      <c r="M245" s="1442"/>
      <c r="N245" s="1439"/>
      <c r="O245" s="1443"/>
      <c r="P245" s="1443"/>
    </row>
    <row r="246" spans="2:16">
      <c r="B246" s="1399"/>
      <c r="C246" s="1400" t="s">
        <v>1366</v>
      </c>
      <c r="D246" s="1401"/>
      <c r="E246" s="1437"/>
      <c r="F246" s="1438"/>
      <c r="G246" s="1439"/>
      <c r="H246" s="1440"/>
      <c r="I246" s="1441"/>
      <c r="J246" s="1439"/>
      <c r="K246" s="1440"/>
      <c r="L246" s="1441"/>
      <c r="M246" s="1442"/>
      <c r="N246" s="1439"/>
      <c r="O246" s="1443"/>
      <c r="P246" s="1443"/>
    </row>
    <row r="247" spans="2:16">
      <c r="B247" s="1399"/>
      <c r="C247" s="1400" t="s">
        <v>1366</v>
      </c>
      <c r="D247" s="1401"/>
      <c r="E247" s="1437"/>
      <c r="F247" s="1438"/>
      <c r="G247" s="1444"/>
      <c r="H247" s="1445"/>
      <c r="I247" s="1446"/>
      <c r="J247" s="1444"/>
      <c r="K247" s="1445"/>
      <c r="L247" s="1446"/>
      <c r="M247" s="1447"/>
      <c r="N247" s="1444"/>
      <c r="O247" s="1448"/>
      <c r="P247" s="1448"/>
    </row>
    <row r="248" spans="2:16" ht="26.25">
      <c r="B248" s="1421" t="s">
        <v>632</v>
      </c>
      <c r="C248" s="1422" t="s">
        <v>57</v>
      </c>
      <c r="D248" s="1423"/>
      <c r="E248" s="1431"/>
      <c r="F248" s="1432"/>
      <c r="G248" s="1394">
        <f t="shared" ref="G248:P248" si="73">SUM(G249:G251)</f>
        <v>0</v>
      </c>
      <c r="H248" s="1395">
        <f t="shared" si="73"/>
        <v>0</v>
      </c>
      <c r="I248" s="1396">
        <f t="shared" si="73"/>
        <v>0</v>
      </c>
      <c r="J248" s="1394">
        <f t="shared" si="73"/>
        <v>0</v>
      </c>
      <c r="K248" s="1395">
        <f t="shared" si="73"/>
        <v>0</v>
      </c>
      <c r="L248" s="1396">
        <f t="shared" si="73"/>
        <v>0</v>
      </c>
      <c r="M248" s="1397">
        <f t="shared" si="73"/>
        <v>0</v>
      </c>
      <c r="N248" s="1394">
        <f t="shared" si="73"/>
        <v>0</v>
      </c>
      <c r="O248" s="1398">
        <f t="shared" si="73"/>
        <v>0</v>
      </c>
      <c r="P248" s="1398">
        <f t="shared" si="73"/>
        <v>0</v>
      </c>
    </row>
    <row r="249" spans="2:16">
      <c r="B249" s="1399"/>
      <c r="C249" s="1400" t="s">
        <v>1366</v>
      </c>
      <c r="D249" s="1401"/>
      <c r="E249" s="1402"/>
      <c r="F249" s="1403"/>
      <c r="G249" s="1444"/>
      <c r="H249" s="1445"/>
      <c r="I249" s="1446"/>
      <c r="J249" s="1444"/>
      <c r="K249" s="1445"/>
      <c r="L249" s="1446"/>
      <c r="M249" s="1447"/>
      <c r="N249" s="1444"/>
      <c r="O249" s="1448"/>
      <c r="P249" s="1448"/>
    </row>
    <row r="250" spans="2:16">
      <c r="B250" s="1399"/>
      <c r="C250" s="1400" t="s">
        <v>1366</v>
      </c>
      <c r="D250" s="1401"/>
      <c r="E250" s="1451"/>
      <c r="F250" s="1452"/>
      <c r="G250" s="1444"/>
      <c r="H250" s="1445"/>
      <c r="I250" s="1446"/>
      <c r="J250" s="1444"/>
      <c r="K250" s="1445"/>
      <c r="L250" s="1446"/>
      <c r="M250" s="1447"/>
      <c r="N250" s="1444"/>
      <c r="O250" s="1448"/>
      <c r="P250" s="1448"/>
    </row>
    <row r="251" spans="2:16">
      <c r="B251" s="1399"/>
      <c r="C251" s="1400" t="s">
        <v>1366</v>
      </c>
      <c r="D251" s="1401"/>
      <c r="E251" s="1451"/>
      <c r="F251" s="1452"/>
      <c r="G251" s="1444"/>
      <c r="H251" s="1445"/>
      <c r="I251" s="1446"/>
      <c r="J251" s="1444"/>
      <c r="K251" s="1445"/>
      <c r="L251" s="1446"/>
      <c r="M251" s="1447"/>
      <c r="N251" s="1444"/>
      <c r="O251" s="1448"/>
      <c r="P251" s="1448"/>
    </row>
    <row r="252" spans="2:16">
      <c r="B252" s="1418" t="s">
        <v>417</v>
      </c>
      <c r="C252" s="1419" t="s">
        <v>611</v>
      </c>
      <c r="D252" s="1420"/>
      <c r="E252" s="1431"/>
      <c r="F252" s="1432"/>
      <c r="G252" s="1394">
        <f t="shared" ref="G252:P252" si="74">SUM(G253:G255)</f>
        <v>0</v>
      </c>
      <c r="H252" s="1395">
        <f t="shared" si="74"/>
        <v>0</v>
      </c>
      <c r="I252" s="1396">
        <f t="shared" si="74"/>
        <v>0</v>
      </c>
      <c r="J252" s="1394">
        <f t="shared" si="74"/>
        <v>0</v>
      </c>
      <c r="K252" s="1395">
        <f t="shared" si="74"/>
        <v>0</v>
      </c>
      <c r="L252" s="1396">
        <f t="shared" si="74"/>
        <v>0</v>
      </c>
      <c r="M252" s="1397">
        <f t="shared" si="74"/>
        <v>0</v>
      </c>
      <c r="N252" s="1394">
        <f t="shared" si="74"/>
        <v>0</v>
      </c>
      <c r="O252" s="1398">
        <f t="shared" si="74"/>
        <v>0</v>
      </c>
      <c r="P252" s="1398">
        <f t="shared" si="74"/>
        <v>0</v>
      </c>
    </row>
    <row r="253" spans="2:16">
      <c r="B253" s="1399"/>
      <c r="C253" s="1400" t="s">
        <v>1367</v>
      </c>
      <c r="D253" s="1401"/>
      <c r="E253" s="1458"/>
      <c r="F253" s="1459"/>
      <c r="G253" s="1460"/>
      <c r="H253" s="1461"/>
      <c r="I253" s="1462"/>
      <c r="J253" s="1460"/>
      <c r="K253" s="1461"/>
      <c r="L253" s="1462"/>
      <c r="M253" s="1463"/>
      <c r="N253" s="1460"/>
      <c r="O253" s="1464"/>
      <c r="P253" s="1464"/>
    </row>
    <row r="254" spans="2:16">
      <c r="B254" s="1399"/>
      <c r="C254" s="1400" t="s">
        <v>1367</v>
      </c>
      <c r="D254" s="1401"/>
      <c r="E254" s="1458"/>
      <c r="F254" s="1459"/>
      <c r="G254" s="1460"/>
      <c r="H254" s="1461"/>
      <c r="I254" s="1462"/>
      <c r="J254" s="1460"/>
      <c r="K254" s="1461"/>
      <c r="L254" s="1462"/>
      <c r="M254" s="1463"/>
      <c r="N254" s="1460"/>
      <c r="O254" s="1464"/>
      <c r="P254" s="1464"/>
    </row>
    <row r="255" spans="2:16">
      <c r="B255" s="1465"/>
      <c r="C255" s="1466" t="s">
        <v>1367</v>
      </c>
      <c r="D255" s="1467"/>
      <c r="E255" s="1468"/>
      <c r="F255" s="1469"/>
      <c r="G255" s="1470"/>
      <c r="H255" s="1471"/>
      <c r="I255" s="1472"/>
      <c r="J255" s="1470"/>
      <c r="K255" s="1471"/>
      <c r="L255" s="1472"/>
      <c r="M255" s="1473"/>
      <c r="N255" s="1470"/>
      <c r="O255" s="1474"/>
      <c r="P255" s="1474"/>
    </row>
    <row r="257" spans="2:15">
      <c r="B257" s="1513" t="s">
        <v>1368</v>
      </c>
      <c r="C257" s="1513"/>
      <c r="D257" s="1513"/>
      <c r="E257" s="1513"/>
      <c r="F257" s="1513"/>
      <c r="G257" s="1513"/>
      <c r="H257" s="1513"/>
      <c r="I257" s="1513"/>
      <c r="J257" s="1513"/>
      <c r="K257" s="1513"/>
      <c r="L257" s="1513"/>
      <c r="M257" s="1514"/>
      <c r="N257" s="1514"/>
      <c r="O257" s="1514"/>
    </row>
    <row r="258" spans="2:15" ht="39" customHeight="1">
      <c r="B258" s="1513"/>
      <c r="C258" s="1513"/>
      <c r="D258" s="1513"/>
      <c r="E258" s="1513"/>
      <c r="F258" s="1513"/>
      <c r="G258" s="1513"/>
      <c r="H258" s="1513"/>
      <c r="I258" s="1513"/>
      <c r="J258" s="1513"/>
      <c r="K258" s="1513"/>
      <c r="L258" s="1513"/>
      <c r="M258" s="1514"/>
      <c r="N258" s="1514"/>
      <c r="O258" s="1514"/>
    </row>
    <row r="259" spans="2:15" ht="72" customHeight="1">
      <c r="B259" s="1515" t="s">
        <v>1369</v>
      </c>
      <c r="C259" s="1514"/>
      <c r="D259" s="1514"/>
      <c r="E259" s="1514"/>
      <c r="F259" s="1514"/>
      <c r="G259" s="1514"/>
      <c r="H259" s="1514"/>
      <c r="I259" s="1514"/>
      <c r="J259" s="1514"/>
      <c r="K259" s="1514"/>
      <c r="L259" s="1514"/>
      <c r="M259" s="1514"/>
      <c r="N259" s="1514"/>
      <c r="O259" s="1514"/>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sheetPr codeName="Sheet1"/>
  <dimension ref="A1:P259"/>
  <sheetViews>
    <sheetView zoomScale="85" zoomScaleNormal="85" workbookViewId="0"/>
  </sheetViews>
  <sheetFormatPr defaultRowHeight="1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c r="A1" s="6" t="s">
        <v>0</v>
      </c>
      <c r="B1" s="7"/>
      <c r="C1" s="7"/>
      <c r="D1" s="7"/>
      <c r="E1" s="7"/>
      <c r="F1" s="7"/>
      <c r="G1" s="7"/>
      <c r="H1" s="7"/>
      <c r="I1" s="7"/>
      <c r="J1" s="7"/>
      <c r="K1" s="7"/>
      <c r="L1" s="7"/>
      <c r="M1" s="7"/>
      <c r="N1" s="7"/>
      <c r="O1" s="7"/>
      <c r="P1" s="7"/>
    </row>
    <row r="2" spans="1:16">
      <c r="A2" s="6" t="s">
        <v>1</v>
      </c>
      <c r="B2" s="7"/>
      <c r="C2" s="7"/>
      <c r="D2" s="7"/>
      <c r="E2" s="7"/>
      <c r="F2" s="7"/>
      <c r="G2" s="7"/>
      <c r="H2" s="7"/>
      <c r="I2" s="7"/>
      <c r="J2" s="7"/>
      <c r="K2" s="7"/>
      <c r="L2" s="7"/>
      <c r="M2" s="7"/>
      <c r="N2" s="7"/>
      <c r="O2" s="7"/>
      <c r="P2" s="7"/>
    </row>
    <row r="3" spans="1:16">
      <c r="A3" s="7"/>
      <c r="B3" s="7"/>
      <c r="C3" s="7"/>
      <c r="D3" s="7"/>
      <c r="E3" s="7"/>
      <c r="F3" s="7"/>
      <c r="G3" s="7"/>
      <c r="H3" s="7"/>
      <c r="I3" s="7"/>
      <c r="J3" s="7"/>
      <c r="K3" s="7"/>
      <c r="L3" s="7"/>
      <c r="M3" s="7"/>
      <c r="N3" s="7"/>
      <c r="O3" s="7"/>
      <c r="P3" s="7"/>
    </row>
    <row r="4" spans="1:16">
      <c r="A4" s="7"/>
      <c r="B4" s="7"/>
      <c r="C4" s="7"/>
      <c r="D4" s="7"/>
      <c r="E4" s="7"/>
      <c r="F4" s="7"/>
      <c r="G4" s="7"/>
      <c r="H4" s="7"/>
      <c r="I4" s="7"/>
      <c r="J4" s="7"/>
      <c r="K4" s="7"/>
      <c r="L4" s="7"/>
      <c r="M4" s="7"/>
      <c r="N4" s="7"/>
      <c r="O4" s="7"/>
      <c r="P4" s="7"/>
    </row>
    <row r="5" spans="1:16">
      <c r="A5" s="8" t="s">
        <v>1370</v>
      </c>
      <c r="B5" s="7"/>
      <c r="C5" s="7"/>
      <c r="D5" s="7"/>
      <c r="E5" s="7"/>
      <c r="F5" s="7"/>
      <c r="G5" s="7"/>
      <c r="H5" s="7"/>
      <c r="I5" s="7"/>
      <c r="J5" s="7"/>
      <c r="K5" s="7"/>
      <c r="L5" s="7"/>
      <c r="M5" s="7"/>
      <c r="N5" s="7"/>
      <c r="O5" s="7"/>
      <c r="P5" s="7"/>
    </row>
    <row r="6" spans="1:16">
      <c r="A6" s="7"/>
      <c r="B6" s="7"/>
      <c r="C6" s="7"/>
      <c r="D6" s="7"/>
      <c r="E6" s="7"/>
      <c r="F6" s="7"/>
      <c r="G6" s="7"/>
      <c r="H6" s="7"/>
      <c r="I6" s="7"/>
      <c r="J6" s="7"/>
      <c r="K6" s="7"/>
      <c r="L6" s="7"/>
      <c r="M6" s="7"/>
      <c r="N6" s="7"/>
      <c r="O6" s="7"/>
      <c r="P6" s="7"/>
    </row>
    <row r="8" spans="1:16">
      <c r="B8" s="1512" t="s">
        <v>1371</v>
      </c>
      <c r="C8" s="1512"/>
      <c r="D8" s="1512"/>
      <c r="E8" s="1512"/>
      <c r="F8" s="1512"/>
      <c r="G8" s="1512"/>
      <c r="H8" s="1512"/>
      <c r="I8" s="1512"/>
      <c r="J8" s="1512"/>
      <c r="K8" s="1512"/>
      <c r="L8" s="1512"/>
      <c r="M8" s="1512"/>
      <c r="N8" s="1512"/>
      <c r="O8" s="1512"/>
      <c r="P8" s="1512"/>
    </row>
    <row r="9" spans="1:16" ht="154.5" customHeight="1">
      <c r="B9" s="1363" t="s">
        <v>4</v>
      </c>
      <c r="C9" s="1364" t="s">
        <v>1352</v>
      </c>
      <c r="D9" s="1365" t="s">
        <v>1353</v>
      </c>
      <c r="E9" s="1366" t="s">
        <v>1354</v>
      </c>
      <c r="F9" s="1367" t="s">
        <v>1355</v>
      </c>
      <c r="G9" s="1368" t="s">
        <v>1356</v>
      </c>
      <c r="H9" s="1369" t="s">
        <v>1357</v>
      </c>
      <c r="I9" s="1370" t="s">
        <v>1358</v>
      </c>
      <c r="J9" s="1368" t="s">
        <v>1359</v>
      </c>
      <c r="K9" s="1369" t="s">
        <v>1360</v>
      </c>
      <c r="L9" s="1371" t="s">
        <v>1361</v>
      </c>
      <c r="M9" s="1372" t="s">
        <v>1362</v>
      </c>
      <c r="N9" s="1368" t="s">
        <v>1363</v>
      </c>
      <c r="O9" s="1371" t="s">
        <v>1364</v>
      </c>
      <c r="P9" s="1373" t="s">
        <v>1365</v>
      </c>
    </row>
    <row r="10" spans="1:16">
      <c r="B10" s="1374" t="s">
        <v>69</v>
      </c>
      <c r="C10" s="1375" t="s">
        <v>615</v>
      </c>
      <c r="D10" s="1374"/>
      <c r="E10" s="1376"/>
      <c r="F10" s="1377"/>
      <c r="G10" s="1378">
        <f>G11+G24+G49+G58+G79+G88</f>
        <v>0</v>
      </c>
      <c r="H10" s="1379">
        <f t="shared" ref="H10:P10" si="0">H11+H24+H49+H58+H79+H88</f>
        <v>0</v>
      </c>
      <c r="I10" s="1380">
        <f t="shared" si="0"/>
        <v>0</v>
      </c>
      <c r="J10" s="1378">
        <f t="shared" si="0"/>
        <v>0</v>
      </c>
      <c r="K10" s="1379">
        <f t="shared" si="0"/>
        <v>0</v>
      </c>
      <c r="L10" s="1380">
        <f t="shared" si="0"/>
        <v>0</v>
      </c>
      <c r="M10" s="1376">
        <f t="shared" si="0"/>
        <v>0</v>
      </c>
      <c r="N10" s="1378">
        <f t="shared" si="0"/>
        <v>0</v>
      </c>
      <c r="O10" s="1381">
        <f t="shared" si="0"/>
        <v>0</v>
      </c>
      <c r="P10" s="1381">
        <f t="shared" si="0"/>
        <v>0</v>
      </c>
    </row>
    <row r="11" spans="1:16">
      <c r="B11" s="1382" t="s">
        <v>71</v>
      </c>
      <c r="C11" s="1383" t="s">
        <v>8</v>
      </c>
      <c r="D11" s="1384"/>
      <c r="E11" s="1385"/>
      <c r="F11" s="1386"/>
      <c r="G11" s="1387">
        <f t="shared" ref="G11:P11" si="1">G12+G16+G20</f>
        <v>0</v>
      </c>
      <c r="H11" s="1388">
        <f t="shared" si="1"/>
        <v>0</v>
      </c>
      <c r="I11" s="1389">
        <f t="shared" si="1"/>
        <v>0</v>
      </c>
      <c r="J11" s="1387">
        <f t="shared" si="1"/>
        <v>0</v>
      </c>
      <c r="K11" s="1388">
        <f t="shared" si="1"/>
        <v>0</v>
      </c>
      <c r="L11" s="1389">
        <f t="shared" si="1"/>
        <v>0</v>
      </c>
      <c r="M11" s="1385">
        <f t="shared" si="1"/>
        <v>0</v>
      </c>
      <c r="N11" s="1387">
        <f t="shared" si="1"/>
        <v>0</v>
      </c>
      <c r="O11" s="1390">
        <f t="shared" si="1"/>
        <v>0</v>
      </c>
      <c r="P11" s="1390">
        <f t="shared" si="1"/>
        <v>0</v>
      </c>
    </row>
    <row r="12" spans="1:16">
      <c r="B12" s="1391" t="s">
        <v>73</v>
      </c>
      <c r="C12" s="1392" t="s">
        <v>10</v>
      </c>
      <c r="D12" s="1393"/>
      <c r="E12" s="1385"/>
      <c r="F12" s="1386"/>
      <c r="G12" s="1394">
        <f t="shared" ref="G12:P12" si="2">SUM(G13:G15)</f>
        <v>0</v>
      </c>
      <c r="H12" s="1395">
        <f t="shared" si="2"/>
        <v>0</v>
      </c>
      <c r="I12" s="1396">
        <f t="shared" si="2"/>
        <v>0</v>
      </c>
      <c r="J12" s="1394">
        <f t="shared" si="2"/>
        <v>0</v>
      </c>
      <c r="K12" s="1395">
        <f t="shared" si="2"/>
        <v>0</v>
      </c>
      <c r="L12" s="1396">
        <f t="shared" si="2"/>
        <v>0</v>
      </c>
      <c r="M12" s="1397">
        <f t="shared" si="2"/>
        <v>0</v>
      </c>
      <c r="N12" s="1394">
        <f t="shared" si="2"/>
        <v>0</v>
      </c>
      <c r="O12" s="1398">
        <f t="shared" si="2"/>
        <v>0</v>
      </c>
      <c r="P12" s="1398">
        <f t="shared" si="2"/>
        <v>0</v>
      </c>
    </row>
    <row r="13" spans="1:16">
      <c r="B13" s="1399"/>
      <c r="C13" s="1400" t="s">
        <v>1366</v>
      </c>
      <c r="D13" s="1401"/>
      <c r="E13" s="1402"/>
      <c r="F13" s="1403"/>
      <c r="G13" s="1404"/>
      <c r="H13" s="1405"/>
      <c r="I13" s="1406"/>
      <c r="J13" s="1404"/>
      <c r="K13" s="1405"/>
      <c r="L13" s="1406"/>
      <c r="M13" s="1407"/>
      <c r="N13" s="1404"/>
      <c r="O13" s="1408"/>
      <c r="P13" s="1408"/>
    </row>
    <row r="14" spans="1:16">
      <c r="B14" s="1399"/>
      <c r="C14" s="1400" t="s">
        <v>1366</v>
      </c>
      <c r="D14" s="1401"/>
      <c r="E14" s="1402"/>
      <c r="F14" s="1403"/>
      <c r="G14" s="1404"/>
      <c r="H14" s="1405"/>
      <c r="I14" s="1406"/>
      <c r="J14" s="1404"/>
      <c r="K14" s="1405"/>
      <c r="L14" s="1406"/>
      <c r="M14" s="1407"/>
      <c r="N14" s="1404"/>
      <c r="O14" s="1408"/>
      <c r="P14" s="1408"/>
    </row>
    <row r="15" spans="1:16">
      <c r="B15" s="1399"/>
      <c r="C15" s="1400" t="s">
        <v>1366</v>
      </c>
      <c r="D15" s="1401"/>
      <c r="E15" s="1402"/>
      <c r="F15" s="1403"/>
      <c r="G15" s="1404"/>
      <c r="H15" s="1405"/>
      <c r="I15" s="1406"/>
      <c r="J15" s="1404"/>
      <c r="K15" s="1405"/>
      <c r="L15" s="1406"/>
      <c r="M15" s="1407"/>
      <c r="N15" s="1404"/>
      <c r="O15" s="1408"/>
      <c r="P15" s="1408"/>
    </row>
    <row r="16" spans="1:16">
      <c r="B16" s="1391" t="s">
        <v>75</v>
      </c>
      <c r="C16" s="1392" t="s">
        <v>11</v>
      </c>
      <c r="D16" s="1393"/>
      <c r="E16" s="1385"/>
      <c r="F16" s="1386"/>
      <c r="G16" s="1394">
        <f t="shared" ref="G16:P16" si="3">SUM(G17:G19)</f>
        <v>0</v>
      </c>
      <c r="H16" s="1395">
        <f t="shared" si="3"/>
        <v>0</v>
      </c>
      <c r="I16" s="1396">
        <f t="shared" si="3"/>
        <v>0</v>
      </c>
      <c r="J16" s="1394">
        <f t="shared" si="3"/>
        <v>0</v>
      </c>
      <c r="K16" s="1395">
        <f t="shared" si="3"/>
        <v>0</v>
      </c>
      <c r="L16" s="1396">
        <f t="shared" si="3"/>
        <v>0</v>
      </c>
      <c r="M16" s="1397">
        <f t="shared" si="3"/>
        <v>0</v>
      </c>
      <c r="N16" s="1394">
        <f t="shared" si="3"/>
        <v>0</v>
      </c>
      <c r="O16" s="1398">
        <f t="shared" si="3"/>
        <v>0</v>
      </c>
      <c r="P16" s="1398">
        <f t="shared" si="3"/>
        <v>0</v>
      </c>
    </row>
    <row r="17" spans="2:16">
      <c r="B17" s="1399"/>
      <c r="C17" s="1400" t="s">
        <v>1366</v>
      </c>
      <c r="D17" s="1401"/>
      <c r="E17" s="1402"/>
      <c r="F17" s="1403"/>
      <c r="G17" s="1404"/>
      <c r="H17" s="1405"/>
      <c r="I17" s="1406"/>
      <c r="J17" s="1404"/>
      <c r="K17" s="1405"/>
      <c r="L17" s="1406"/>
      <c r="M17" s="1407"/>
      <c r="N17" s="1404"/>
      <c r="O17" s="1408"/>
      <c r="P17" s="1408"/>
    </row>
    <row r="18" spans="2:16">
      <c r="B18" s="1399"/>
      <c r="C18" s="1400" t="s">
        <v>1366</v>
      </c>
      <c r="D18" s="1401"/>
      <c r="E18" s="1402"/>
      <c r="F18" s="1403"/>
      <c r="G18" s="1404"/>
      <c r="H18" s="1405"/>
      <c r="I18" s="1406"/>
      <c r="J18" s="1404"/>
      <c r="K18" s="1405"/>
      <c r="L18" s="1406"/>
      <c r="M18" s="1407"/>
      <c r="N18" s="1404"/>
      <c r="O18" s="1408"/>
      <c r="P18" s="1408"/>
    </row>
    <row r="19" spans="2:16">
      <c r="B19" s="1399"/>
      <c r="C19" s="1400" t="s">
        <v>1366</v>
      </c>
      <c r="D19" s="1401"/>
      <c r="E19" s="1402"/>
      <c r="F19" s="1403"/>
      <c r="G19" s="1404"/>
      <c r="H19" s="1405"/>
      <c r="I19" s="1406"/>
      <c r="J19" s="1404"/>
      <c r="K19" s="1405"/>
      <c r="L19" s="1406"/>
      <c r="M19" s="1407"/>
      <c r="N19" s="1404"/>
      <c r="O19" s="1408"/>
      <c r="P19" s="1408"/>
    </row>
    <row r="20" spans="2:16">
      <c r="B20" s="1391" t="s">
        <v>599</v>
      </c>
      <c r="C20" s="1392" t="s">
        <v>13</v>
      </c>
      <c r="D20" s="1393"/>
      <c r="E20" s="1385"/>
      <c r="F20" s="1386"/>
      <c r="G20" s="1394">
        <f t="shared" ref="G20:P20" si="4">SUM(G21:G23)</f>
        <v>0</v>
      </c>
      <c r="H20" s="1395">
        <f t="shared" si="4"/>
        <v>0</v>
      </c>
      <c r="I20" s="1396">
        <f t="shared" si="4"/>
        <v>0</v>
      </c>
      <c r="J20" s="1394">
        <f t="shared" si="4"/>
        <v>0</v>
      </c>
      <c r="K20" s="1395">
        <f t="shared" si="4"/>
        <v>0</v>
      </c>
      <c r="L20" s="1396">
        <f t="shared" si="4"/>
        <v>0</v>
      </c>
      <c r="M20" s="1397">
        <f t="shared" si="4"/>
        <v>0</v>
      </c>
      <c r="N20" s="1394">
        <f t="shared" si="4"/>
        <v>0</v>
      </c>
      <c r="O20" s="1398">
        <f t="shared" si="4"/>
        <v>0</v>
      </c>
      <c r="P20" s="1398">
        <f t="shared" si="4"/>
        <v>0</v>
      </c>
    </row>
    <row r="21" spans="2:16">
      <c r="B21" s="1399"/>
      <c r="C21" s="1400" t="s">
        <v>1366</v>
      </c>
      <c r="D21" s="1401"/>
      <c r="E21" s="1402"/>
      <c r="F21" s="1403"/>
      <c r="G21" s="1404"/>
      <c r="H21" s="1405"/>
      <c r="I21" s="1406"/>
      <c r="J21" s="1404"/>
      <c r="K21" s="1405"/>
      <c r="L21" s="1406"/>
      <c r="M21" s="1407"/>
      <c r="N21" s="1404"/>
      <c r="O21" s="1408"/>
      <c r="P21" s="1408"/>
    </row>
    <row r="22" spans="2:16">
      <c r="B22" s="1399"/>
      <c r="C22" s="1400" t="s">
        <v>1366</v>
      </c>
      <c r="D22" s="1401"/>
      <c r="E22" s="1402"/>
      <c r="F22" s="1403"/>
      <c r="G22" s="1404"/>
      <c r="H22" s="1405"/>
      <c r="I22" s="1406"/>
      <c r="J22" s="1404"/>
      <c r="K22" s="1405"/>
      <c r="L22" s="1406"/>
      <c r="M22" s="1407"/>
      <c r="N22" s="1404"/>
      <c r="O22" s="1408"/>
      <c r="P22" s="1408"/>
    </row>
    <row r="23" spans="2:16">
      <c r="B23" s="1399"/>
      <c r="C23" s="1400" t="s">
        <v>1366</v>
      </c>
      <c r="D23" s="1401"/>
      <c r="E23" s="1402"/>
      <c r="F23" s="1403"/>
      <c r="G23" s="1404"/>
      <c r="H23" s="1405"/>
      <c r="I23" s="1406"/>
      <c r="J23" s="1404"/>
      <c r="K23" s="1405"/>
      <c r="L23" s="1406"/>
      <c r="M23" s="1407"/>
      <c r="N23" s="1404"/>
      <c r="O23" s="1408"/>
      <c r="P23" s="1408"/>
    </row>
    <row r="24" spans="2:16">
      <c r="B24" s="1409" t="s">
        <v>77</v>
      </c>
      <c r="C24" s="1410" t="s">
        <v>15</v>
      </c>
      <c r="D24" s="1411"/>
      <c r="E24" s="1385"/>
      <c r="F24" s="1386"/>
      <c r="G24" s="1386">
        <f>G25+G29+G33+G45+G37+G41</f>
        <v>0</v>
      </c>
      <c r="H24" s="1412">
        <f t="shared" ref="H24:P24" si="5">H25+H29+H33+H45+H37+H41</f>
        <v>0</v>
      </c>
      <c r="I24" s="1413">
        <f t="shared" si="5"/>
        <v>0</v>
      </c>
      <c r="J24" s="1386">
        <f t="shared" si="5"/>
        <v>0</v>
      </c>
      <c r="K24" s="1412">
        <f t="shared" si="5"/>
        <v>0</v>
      </c>
      <c r="L24" s="1413">
        <f t="shared" si="5"/>
        <v>0</v>
      </c>
      <c r="M24" s="1387">
        <f t="shared" si="5"/>
        <v>0</v>
      </c>
      <c r="N24" s="1386">
        <f t="shared" si="5"/>
        <v>0</v>
      </c>
      <c r="O24" s="1414">
        <f t="shared" si="5"/>
        <v>0</v>
      </c>
      <c r="P24" s="1415">
        <f t="shared" si="5"/>
        <v>0</v>
      </c>
    </row>
    <row r="25" spans="2:16">
      <c r="B25" s="1391" t="s">
        <v>79</v>
      </c>
      <c r="C25" s="1392" t="s">
        <v>17</v>
      </c>
      <c r="D25" s="1393"/>
      <c r="E25" s="1385"/>
      <c r="F25" s="1386"/>
      <c r="G25" s="1394">
        <f t="shared" ref="G25:P25" si="6">SUM(G26:G28)</f>
        <v>0</v>
      </c>
      <c r="H25" s="1395">
        <f t="shared" si="6"/>
        <v>0</v>
      </c>
      <c r="I25" s="1396">
        <f t="shared" si="6"/>
        <v>0</v>
      </c>
      <c r="J25" s="1394">
        <f t="shared" si="6"/>
        <v>0</v>
      </c>
      <c r="K25" s="1395">
        <f t="shared" si="6"/>
        <v>0</v>
      </c>
      <c r="L25" s="1396">
        <f t="shared" si="6"/>
        <v>0</v>
      </c>
      <c r="M25" s="1397">
        <f t="shared" si="6"/>
        <v>0</v>
      </c>
      <c r="N25" s="1394">
        <f t="shared" si="6"/>
        <v>0</v>
      </c>
      <c r="O25" s="1398">
        <f t="shared" si="6"/>
        <v>0</v>
      </c>
      <c r="P25" s="1398">
        <f t="shared" si="6"/>
        <v>0</v>
      </c>
    </row>
    <row r="26" spans="2:16">
      <c r="B26" s="1399"/>
      <c r="C26" s="1400" t="s">
        <v>1366</v>
      </c>
      <c r="D26" s="1401"/>
      <c r="E26" s="1402"/>
      <c r="F26" s="1403"/>
      <c r="G26" s="1404"/>
      <c r="H26" s="1405"/>
      <c r="I26" s="1406"/>
      <c r="J26" s="1404"/>
      <c r="K26" s="1405"/>
      <c r="L26" s="1406"/>
      <c r="M26" s="1407"/>
      <c r="N26" s="1416"/>
      <c r="O26" s="1417"/>
      <c r="P26" s="1417"/>
    </row>
    <row r="27" spans="2:16">
      <c r="B27" s="1399"/>
      <c r="C27" s="1400" t="s">
        <v>1366</v>
      </c>
      <c r="D27" s="1401"/>
      <c r="E27" s="1402"/>
      <c r="F27" s="1403"/>
      <c r="G27" s="1404"/>
      <c r="H27" s="1405"/>
      <c r="I27" s="1406"/>
      <c r="J27" s="1404"/>
      <c r="K27" s="1405"/>
      <c r="L27" s="1406"/>
      <c r="M27" s="1407"/>
      <c r="N27" s="1416"/>
      <c r="O27" s="1417"/>
      <c r="P27" s="1417"/>
    </row>
    <row r="28" spans="2:16">
      <c r="B28" s="1399"/>
      <c r="C28" s="1400" t="s">
        <v>1366</v>
      </c>
      <c r="D28" s="1401"/>
      <c r="E28" s="1402"/>
      <c r="F28" s="1403"/>
      <c r="G28" s="1404"/>
      <c r="H28" s="1405"/>
      <c r="I28" s="1406"/>
      <c r="J28" s="1404"/>
      <c r="K28" s="1405"/>
      <c r="L28" s="1406"/>
      <c r="M28" s="1407"/>
      <c r="N28" s="1416"/>
      <c r="O28" s="1417"/>
      <c r="P28" s="1417"/>
    </row>
    <row r="29" spans="2:16">
      <c r="B29" s="1391" t="s">
        <v>87</v>
      </c>
      <c r="C29" s="1392" t="s">
        <v>600</v>
      </c>
      <c r="D29" s="1393"/>
      <c r="E29" s="1385"/>
      <c r="F29" s="1386"/>
      <c r="G29" s="1394">
        <f t="shared" ref="G29:P29" si="7">SUM(G30:G32)</f>
        <v>0</v>
      </c>
      <c r="H29" s="1395">
        <f t="shared" si="7"/>
        <v>0</v>
      </c>
      <c r="I29" s="1396">
        <f t="shared" si="7"/>
        <v>0</v>
      </c>
      <c r="J29" s="1394">
        <f t="shared" si="7"/>
        <v>0</v>
      </c>
      <c r="K29" s="1395">
        <f t="shared" si="7"/>
        <v>0</v>
      </c>
      <c r="L29" s="1396">
        <f t="shared" si="7"/>
        <v>0</v>
      </c>
      <c r="M29" s="1397">
        <f t="shared" si="7"/>
        <v>0</v>
      </c>
      <c r="N29" s="1394">
        <f t="shared" si="7"/>
        <v>0</v>
      </c>
      <c r="O29" s="1398">
        <f t="shared" si="7"/>
        <v>0</v>
      </c>
      <c r="P29" s="1398">
        <f t="shared" si="7"/>
        <v>0</v>
      </c>
    </row>
    <row r="30" spans="2:16">
      <c r="B30" s="1399"/>
      <c r="C30" s="1400" t="s">
        <v>1366</v>
      </c>
      <c r="D30" s="1401"/>
      <c r="E30" s="1402"/>
      <c r="F30" s="1403"/>
      <c r="G30" s="1404"/>
      <c r="H30" s="1405"/>
      <c r="I30" s="1406"/>
      <c r="J30" s="1404"/>
      <c r="K30" s="1405"/>
      <c r="L30" s="1406"/>
      <c r="M30" s="1407"/>
      <c r="N30" s="1416"/>
      <c r="O30" s="1417"/>
      <c r="P30" s="1417"/>
    </row>
    <row r="31" spans="2:16">
      <c r="B31" s="1399"/>
      <c r="C31" s="1400" t="s">
        <v>1366</v>
      </c>
      <c r="D31" s="1401"/>
      <c r="E31" s="1402"/>
      <c r="F31" s="1403"/>
      <c r="G31" s="1404"/>
      <c r="H31" s="1405"/>
      <c r="I31" s="1406"/>
      <c r="J31" s="1404"/>
      <c r="K31" s="1405"/>
      <c r="L31" s="1406"/>
      <c r="M31" s="1407"/>
      <c r="N31" s="1416"/>
      <c r="O31" s="1417"/>
      <c r="P31" s="1417"/>
    </row>
    <row r="32" spans="2:16">
      <c r="B32" s="1399"/>
      <c r="C32" s="1400" t="s">
        <v>1366</v>
      </c>
      <c r="D32" s="1401"/>
      <c r="E32" s="1402"/>
      <c r="F32" s="1403"/>
      <c r="G32" s="1404"/>
      <c r="H32" s="1405"/>
      <c r="I32" s="1406"/>
      <c r="J32" s="1404"/>
      <c r="K32" s="1405"/>
      <c r="L32" s="1406"/>
      <c r="M32" s="1407"/>
      <c r="N32" s="1416"/>
      <c r="O32" s="1417"/>
      <c r="P32" s="1417"/>
    </row>
    <row r="33" spans="2:16">
      <c r="B33" s="1391" t="s">
        <v>97</v>
      </c>
      <c r="C33" s="1392" t="s">
        <v>23</v>
      </c>
      <c r="D33" s="1393"/>
      <c r="E33" s="1385"/>
      <c r="F33" s="1386"/>
      <c r="G33" s="1394">
        <f t="shared" ref="G33:P33" si="8">SUM(G34:G36)</f>
        <v>0</v>
      </c>
      <c r="H33" s="1395">
        <f t="shared" si="8"/>
        <v>0</v>
      </c>
      <c r="I33" s="1396">
        <f t="shared" si="8"/>
        <v>0</v>
      </c>
      <c r="J33" s="1394">
        <f t="shared" si="8"/>
        <v>0</v>
      </c>
      <c r="K33" s="1395">
        <f t="shared" si="8"/>
        <v>0</v>
      </c>
      <c r="L33" s="1396">
        <f t="shared" si="8"/>
        <v>0</v>
      </c>
      <c r="M33" s="1397">
        <f t="shared" si="8"/>
        <v>0</v>
      </c>
      <c r="N33" s="1394">
        <f t="shared" si="8"/>
        <v>0</v>
      </c>
      <c r="O33" s="1398">
        <f t="shared" si="8"/>
        <v>0</v>
      </c>
      <c r="P33" s="1398">
        <f t="shared" si="8"/>
        <v>0</v>
      </c>
    </row>
    <row r="34" spans="2:16">
      <c r="B34" s="1399"/>
      <c r="C34" s="1400" t="s">
        <v>1366</v>
      </c>
      <c r="D34" s="1401"/>
      <c r="E34" s="1402"/>
      <c r="F34" s="1403"/>
      <c r="G34" s="1404"/>
      <c r="H34" s="1405"/>
      <c r="I34" s="1406"/>
      <c r="J34" s="1404"/>
      <c r="K34" s="1405"/>
      <c r="L34" s="1406"/>
      <c r="M34" s="1407"/>
      <c r="N34" s="1416"/>
      <c r="O34" s="1417"/>
      <c r="P34" s="1417"/>
    </row>
    <row r="35" spans="2:16">
      <c r="B35" s="1399"/>
      <c r="C35" s="1400" t="s">
        <v>1366</v>
      </c>
      <c r="D35" s="1401"/>
      <c r="E35" s="1402"/>
      <c r="F35" s="1403"/>
      <c r="G35" s="1404"/>
      <c r="H35" s="1405"/>
      <c r="I35" s="1406"/>
      <c r="J35" s="1404"/>
      <c r="K35" s="1405"/>
      <c r="L35" s="1406"/>
      <c r="M35" s="1407"/>
      <c r="N35" s="1416"/>
      <c r="O35" s="1417"/>
      <c r="P35" s="1417"/>
    </row>
    <row r="36" spans="2:16">
      <c r="B36" s="1399"/>
      <c r="C36" s="1400" t="s">
        <v>1366</v>
      </c>
      <c r="D36" s="1401"/>
      <c r="E36" s="1402"/>
      <c r="F36" s="1403"/>
      <c r="G36" s="1404"/>
      <c r="H36" s="1405"/>
      <c r="I36" s="1406"/>
      <c r="J36" s="1404"/>
      <c r="K36" s="1405"/>
      <c r="L36" s="1406"/>
      <c r="M36" s="1407"/>
      <c r="N36" s="1416"/>
      <c r="O36" s="1417"/>
      <c r="P36" s="1417"/>
    </row>
    <row r="37" spans="2:16">
      <c r="B37" s="1391" t="s">
        <v>601</v>
      </c>
      <c r="C37" s="1392" t="s">
        <v>25</v>
      </c>
      <c r="D37" s="1393"/>
      <c r="E37" s="1385"/>
      <c r="F37" s="1386"/>
      <c r="G37" s="1394">
        <f t="shared" ref="G37:P37" si="9">SUM(G38:G40)</f>
        <v>0</v>
      </c>
      <c r="H37" s="1395">
        <f t="shared" si="9"/>
        <v>0</v>
      </c>
      <c r="I37" s="1396">
        <f t="shared" si="9"/>
        <v>0</v>
      </c>
      <c r="J37" s="1394">
        <f t="shared" si="9"/>
        <v>0</v>
      </c>
      <c r="K37" s="1395">
        <f t="shared" si="9"/>
        <v>0</v>
      </c>
      <c r="L37" s="1396">
        <f t="shared" si="9"/>
        <v>0</v>
      </c>
      <c r="M37" s="1397">
        <f t="shared" si="9"/>
        <v>0</v>
      </c>
      <c r="N37" s="1394">
        <f t="shared" si="9"/>
        <v>0</v>
      </c>
      <c r="O37" s="1398">
        <f t="shared" si="9"/>
        <v>0</v>
      </c>
      <c r="P37" s="1398">
        <f t="shared" si="9"/>
        <v>0</v>
      </c>
    </row>
    <row r="38" spans="2:16">
      <c r="B38" s="1399"/>
      <c r="C38" s="1400" t="s">
        <v>1366</v>
      </c>
      <c r="D38" s="1401"/>
      <c r="E38" s="1402"/>
      <c r="F38" s="1403"/>
      <c r="G38" s="1404"/>
      <c r="H38" s="1405"/>
      <c r="I38" s="1406"/>
      <c r="J38" s="1404"/>
      <c r="K38" s="1405"/>
      <c r="L38" s="1406"/>
      <c r="M38" s="1407"/>
      <c r="N38" s="1416"/>
      <c r="O38" s="1417"/>
      <c r="P38" s="1417"/>
    </row>
    <row r="39" spans="2:16">
      <c r="B39" s="1399"/>
      <c r="C39" s="1400" t="s">
        <v>1366</v>
      </c>
      <c r="D39" s="1401"/>
      <c r="E39" s="1402"/>
      <c r="F39" s="1403"/>
      <c r="G39" s="1404"/>
      <c r="H39" s="1405"/>
      <c r="I39" s="1406"/>
      <c r="J39" s="1404"/>
      <c r="K39" s="1405"/>
      <c r="L39" s="1406"/>
      <c r="M39" s="1407"/>
      <c r="N39" s="1416"/>
      <c r="O39" s="1417"/>
      <c r="P39" s="1417"/>
    </row>
    <row r="40" spans="2:16">
      <c r="B40" s="1399"/>
      <c r="C40" s="1400" t="s">
        <v>1366</v>
      </c>
      <c r="D40" s="1401"/>
      <c r="E40" s="1402"/>
      <c r="F40" s="1403"/>
      <c r="G40" s="1404"/>
      <c r="H40" s="1405"/>
      <c r="I40" s="1406"/>
      <c r="J40" s="1404"/>
      <c r="K40" s="1405"/>
      <c r="L40" s="1406"/>
      <c r="M40" s="1407"/>
      <c r="N40" s="1416"/>
      <c r="O40" s="1417"/>
      <c r="P40" s="1417"/>
    </row>
    <row r="41" spans="2:16">
      <c r="B41" s="1391" t="s">
        <v>602</v>
      </c>
      <c r="C41" s="1392" t="s">
        <v>27</v>
      </c>
      <c r="D41" s="1393"/>
      <c r="E41" s="1385"/>
      <c r="F41" s="1386"/>
      <c r="G41" s="1394">
        <f t="shared" ref="G41:P41" si="10">SUM(G42:G44)</f>
        <v>0</v>
      </c>
      <c r="H41" s="1395">
        <f t="shared" si="10"/>
        <v>0</v>
      </c>
      <c r="I41" s="1396">
        <f t="shared" si="10"/>
        <v>0</v>
      </c>
      <c r="J41" s="1394">
        <f t="shared" si="10"/>
        <v>0</v>
      </c>
      <c r="K41" s="1395">
        <f t="shared" si="10"/>
        <v>0</v>
      </c>
      <c r="L41" s="1396">
        <f t="shared" si="10"/>
        <v>0</v>
      </c>
      <c r="M41" s="1397">
        <f t="shared" si="10"/>
        <v>0</v>
      </c>
      <c r="N41" s="1394">
        <f t="shared" si="10"/>
        <v>0</v>
      </c>
      <c r="O41" s="1398">
        <f t="shared" si="10"/>
        <v>0</v>
      </c>
      <c r="P41" s="1398">
        <f t="shared" si="10"/>
        <v>0</v>
      </c>
    </row>
    <row r="42" spans="2:16">
      <c r="B42" s="1399"/>
      <c r="C42" s="1400" t="s">
        <v>1366</v>
      </c>
      <c r="D42" s="1401"/>
      <c r="E42" s="1402"/>
      <c r="F42" s="1403"/>
      <c r="G42" s="1404"/>
      <c r="H42" s="1405"/>
      <c r="I42" s="1406"/>
      <c r="J42" s="1404"/>
      <c r="K42" s="1405"/>
      <c r="L42" s="1406"/>
      <c r="M42" s="1407"/>
      <c r="N42" s="1416"/>
      <c r="O42" s="1417"/>
      <c r="P42" s="1417"/>
    </row>
    <row r="43" spans="2:16">
      <c r="B43" s="1399"/>
      <c r="C43" s="1400" t="s">
        <v>1366</v>
      </c>
      <c r="D43" s="1401"/>
      <c r="E43" s="1402"/>
      <c r="F43" s="1403"/>
      <c r="G43" s="1404"/>
      <c r="H43" s="1405"/>
      <c r="I43" s="1406"/>
      <c r="J43" s="1404"/>
      <c r="K43" s="1405"/>
      <c r="L43" s="1406"/>
      <c r="M43" s="1407"/>
      <c r="N43" s="1416"/>
      <c r="O43" s="1417"/>
      <c r="P43" s="1417"/>
    </row>
    <row r="44" spans="2:16">
      <c r="B44" s="1399"/>
      <c r="C44" s="1400" t="s">
        <v>1366</v>
      </c>
      <c r="D44" s="1401"/>
      <c r="E44" s="1402"/>
      <c r="F44" s="1403"/>
      <c r="G44" s="1404"/>
      <c r="H44" s="1405"/>
      <c r="I44" s="1406"/>
      <c r="J44" s="1404"/>
      <c r="K44" s="1405"/>
      <c r="L44" s="1406"/>
      <c r="M44" s="1407"/>
      <c r="N44" s="1416"/>
      <c r="O44" s="1417"/>
      <c r="P44" s="1417"/>
    </row>
    <row r="45" spans="2:16" ht="51">
      <c r="B45" s="1391" t="s">
        <v>603</v>
      </c>
      <c r="C45" s="1392" t="s">
        <v>604</v>
      </c>
      <c r="D45" s="1393"/>
      <c r="E45" s="1385"/>
      <c r="F45" s="1386"/>
      <c r="G45" s="1394">
        <f t="shared" ref="G45:P45" si="11">SUM(G46:G48)</f>
        <v>0</v>
      </c>
      <c r="H45" s="1395">
        <f t="shared" si="11"/>
        <v>0</v>
      </c>
      <c r="I45" s="1396">
        <f t="shared" si="11"/>
        <v>0</v>
      </c>
      <c r="J45" s="1394">
        <f t="shared" si="11"/>
        <v>0</v>
      </c>
      <c r="K45" s="1395">
        <f t="shared" si="11"/>
        <v>0</v>
      </c>
      <c r="L45" s="1396">
        <f t="shared" si="11"/>
        <v>0</v>
      </c>
      <c r="M45" s="1397">
        <f t="shared" si="11"/>
        <v>0</v>
      </c>
      <c r="N45" s="1394">
        <f t="shared" si="11"/>
        <v>0</v>
      </c>
      <c r="O45" s="1398">
        <f t="shared" si="11"/>
        <v>0</v>
      </c>
      <c r="P45" s="1398">
        <f t="shared" si="11"/>
        <v>0</v>
      </c>
    </row>
    <row r="46" spans="2:16">
      <c r="B46" s="1399"/>
      <c r="C46" s="1400" t="s">
        <v>1366</v>
      </c>
      <c r="D46" s="1401"/>
      <c r="E46" s="1402"/>
      <c r="F46" s="1403"/>
      <c r="G46" s="1404"/>
      <c r="H46" s="1405"/>
      <c r="I46" s="1406"/>
      <c r="J46" s="1404"/>
      <c r="K46" s="1405"/>
      <c r="L46" s="1406"/>
      <c r="M46" s="1407"/>
      <c r="N46" s="1416"/>
      <c r="O46" s="1417"/>
      <c r="P46" s="1417"/>
    </row>
    <row r="47" spans="2:16">
      <c r="B47" s="1399"/>
      <c r="C47" s="1400" t="s">
        <v>1366</v>
      </c>
      <c r="D47" s="1401"/>
      <c r="E47" s="1402"/>
      <c r="F47" s="1403"/>
      <c r="G47" s="1404"/>
      <c r="H47" s="1405"/>
      <c r="I47" s="1406"/>
      <c r="J47" s="1404"/>
      <c r="K47" s="1405"/>
      <c r="L47" s="1406"/>
      <c r="M47" s="1407"/>
      <c r="N47" s="1416"/>
      <c r="O47" s="1417"/>
      <c r="P47" s="1417"/>
    </row>
    <row r="48" spans="2:16">
      <c r="B48" s="1399"/>
      <c r="C48" s="1400" t="s">
        <v>1366</v>
      </c>
      <c r="D48" s="1401"/>
      <c r="E48" s="1402"/>
      <c r="F48" s="1403"/>
      <c r="G48" s="1404"/>
      <c r="H48" s="1405"/>
      <c r="I48" s="1406"/>
      <c r="J48" s="1404"/>
      <c r="K48" s="1405"/>
      <c r="L48" s="1406"/>
      <c r="M48" s="1407"/>
      <c r="N48" s="1416"/>
      <c r="O48" s="1417"/>
      <c r="P48" s="1417"/>
    </row>
    <row r="49" spans="2:16">
      <c r="B49" s="1418" t="s">
        <v>105</v>
      </c>
      <c r="C49" s="1419" t="s">
        <v>31</v>
      </c>
      <c r="D49" s="1420"/>
      <c r="E49" s="1385"/>
      <c r="F49" s="1386"/>
      <c r="G49" s="1387">
        <f t="shared" ref="G49:P49" si="12">G50+G54</f>
        <v>0</v>
      </c>
      <c r="H49" s="1388">
        <f t="shared" si="12"/>
        <v>0</v>
      </c>
      <c r="I49" s="1389">
        <f t="shared" si="12"/>
        <v>0</v>
      </c>
      <c r="J49" s="1387">
        <f t="shared" si="12"/>
        <v>0</v>
      </c>
      <c r="K49" s="1388">
        <f t="shared" si="12"/>
        <v>0</v>
      </c>
      <c r="L49" s="1389">
        <f t="shared" si="12"/>
        <v>0</v>
      </c>
      <c r="M49" s="1385">
        <f t="shared" si="12"/>
        <v>0</v>
      </c>
      <c r="N49" s="1387">
        <f t="shared" si="12"/>
        <v>0</v>
      </c>
      <c r="O49" s="1390">
        <f t="shared" si="12"/>
        <v>0</v>
      </c>
      <c r="P49" s="1390">
        <f t="shared" si="12"/>
        <v>0</v>
      </c>
    </row>
    <row r="50" spans="2:16" ht="64.5">
      <c r="B50" s="1421" t="s">
        <v>107</v>
      </c>
      <c r="C50" s="1422" t="s">
        <v>33</v>
      </c>
      <c r="D50" s="1423"/>
      <c r="E50" s="1385"/>
      <c r="F50" s="1386"/>
      <c r="G50" s="1394">
        <f t="shared" ref="G50:P50" si="13">SUM(G51:G53)</f>
        <v>0</v>
      </c>
      <c r="H50" s="1395">
        <f t="shared" si="13"/>
        <v>0</v>
      </c>
      <c r="I50" s="1396">
        <f t="shared" si="13"/>
        <v>0</v>
      </c>
      <c r="J50" s="1394">
        <f t="shared" si="13"/>
        <v>0</v>
      </c>
      <c r="K50" s="1395">
        <f t="shared" si="13"/>
        <v>0</v>
      </c>
      <c r="L50" s="1396">
        <f t="shared" si="13"/>
        <v>0</v>
      </c>
      <c r="M50" s="1397">
        <f t="shared" si="13"/>
        <v>0</v>
      </c>
      <c r="N50" s="1394">
        <f t="shared" si="13"/>
        <v>0</v>
      </c>
      <c r="O50" s="1398">
        <f t="shared" si="13"/>
        <v>0</v>
      </c>
      <c r="P50" s="1398">
        <f t="shared" si="13"/>
        <v>0</v>
      </c>
    </row>
    <row r="51" spans="2:16">
      <c r="B51" s="1399"/>
      <c r="C51" s="1400" t="s">
        <v>1366</v>
      </c>
      <c r="D51" s="1401"/>
      <c r="E51" s="1402"/>
      <c r="F51" s="1403"/>
      <c r="G51" s="1404"/>
      <c r="H51" s="1405"/>
      <c r="I51" s="1406"/>
      <c r="J51" s="1404"/>
      <c r="K51" s="1405"/>
      <c r="L51" s="1406"/>
      <c r="M51" s="1407"/>
      <c r="N51" s="1416"/>
      <c r="O51" s="1417"/>
      <c r="P51" s="1417"/>
    </row>
    <row r="52" spans="2:16">
      <c r="B52" s="1399"/>
      <c r="C52" s="1400" t="s">
        <v>1366</v>
      </c>
      <c r="D52" s="1401"/>
      <c r="E52" s="1402"/>
      <c r="F52" s="1403"/>
      <c r="G52" s="1404"/>
      <c r="H52" s="1405"/>
      <c r="I52" s="1406"/>
      <c r="J52" s="1404"/>
      <c r="K52" s="1405"/>
      <c r="L52" s="1406"/>
      <c r="M52" s="1407"/>
      <c r="N52" s="1416"/>
      <c r="O52" s="1417"/>
      <c r="P52" s="1417"/>
    </row>
    <row r="53" spans="2:16">
      <c r="B53" s="1399"/>
      <c r="C53" s="1400" t="s">
        <v>1366</v>
      </c>
      <c r="D53" s="1401"/>
      <c r="E53" s="1402"/>
      <c r="F53" s="1403"/>
      <c r="G53" s="1404"/>
      <c r="H53" s="1405"/>
      <c r="I53" s="1406"/>
      <c r="J53" s="1404"/>
      <c r="K53" s="1405"/>
      <c r="L53" s="1406"/>
      <c r="M53" s="1407"/>
      <c r="N53" s="1416"/>
      <c r="O53" s="1417"/>
      <c r="P53" s="1417"/>
    </row>
    <row r="54" spans="2:16">
      <c r="B54" s="1421" t="s">
        <v>109</v>
      </c>
      <c r="C54" s="1422" t="s">
        <v>35</v>
      </c>
      <c r="D54" s="1423"/>
      <c r="E54" s="1385"/>
      <c r="F54" s="1386"/>
      <c r="G54" s="1394">
        <f t="shared" ref="G54:P54" si="14">SUM(G55:G57)</f>
        <v>0</v>
      </c>
      <c r="H54" s="1395">
        <f t="shared" si="14"/>
        <v>0</v>
      </c>
      <c r="I54" s="1396">
        <f t="shared" si="14"/>
        <v>0</v>
      </c>
      <c r="J54" s="1394">
        <f t="shared" si="14"/>
        <v>0</v>
      </c>
      <c r="K54" s="1395">
        <f t="shared" si="14"/>
        <v>0</v>
      </c>
      <c r="L54" s="1396">
        <f t="shared" si="14"/>
        <v>0</v>
      </c>
      <c r="M54" s="1397">
        <f t="shared" si="14"/>
        <v>0</v>
      </c>
      <c r="N54" s="1394">
        <f t="shared" si="14"/>
        <v>0</v>
      </c>
      <c r="O54" s="1398">
        <f t="shared" si="14"/>
        <v>0</v>
      </c>
      <c r="P54" s="1398">
        <f t="shared" si="14"/>
        <v>0</v>
      </c>
    </row>
    <row r="55" spans="2:16">
      <c r="B55" s="1399"/>
      <c r="C55" s="1400" t="s">
        <v>1366</v>
      </c>
      <c r="D55" s="1401"/>
      <c r="E55" s="1402"/>
      <c r="F55" s="1403"/>
      <c r="G55" s="1404"/>
      <c r="H55" s="1405"/>
      <c r="I55" s="1406"/>
      <c r="J55" s="1404"/>
      <c r="K55" s="1405"/>
      <c r="L55" s="1406"/>
      <c r="M55" s="1407"/>
      <c r="N55" s="1416"/>
      <c r="O55" s="1417"/>
      <c r="P55" s="1417"/>
    </row>
    <row r="56" spans="2:16">
      <c r="B56" s="1399"/>
      <c r="C56" s="1400" t="s">
        <v>1366</v>
      </c>
      <c r="D56" s="1401"/>
      <c r="E56" s="1402"/>
      <c r="F56" s="1403"/>
      <c r="G56" s="1404"/>
      <c r="H56" s="1405"/>
      <c r="I56" s="1406"/>
      <c r="J56" s="1404"/>
      <c r="K56" s="1405"/>
      <c r="L56" s="1406"/>
      <c r="M56" s="1407"/>
      <c r="N56" s="1416"/>
      <c r="O56" s="1417"/>
      <c r="P56" s="1417"/>
    </row>
    <row r="57" spans="2:16">
      <c r="B57" s="1399"/>
      <c r="C57" s="1400" t="s">
        <v>1366</v>
      </c>
      <c r="D57" s="1401"/>
      <c r="E57" s="1402"/>
      <c r="F57" s="1403"/>
      <c r="G57" s="1404"/>
      <c r="H57" s="1405"/>
      <c r="I57" s="1406"/>
      <c r="J57" s="1404"/>
      <c r="K57" s="1405"/>
      <c r="L57" s="1406"/>
      <c r="M57" s="1407"/>
      <c r="N57" s="1416"/>
      <c r="O57" s="1417"/>
      <c r="P57" s="1417"/>
    </row>
    <row r="58" spans="2:16">
      <c r="B58" s="1418" t="s">
        <v>265</v>
      </c>
      <c r="C58" s="1419" t="s">
        <v>37</v>
      </c>
      <c r="D58" s="1420"/>
      <c r="E58" s="1385"/>
      <c r="F58" s="1386"/>
      <c r="G58" s="1386">
        <f>G59+G75+G63+G67+G71</f>
        <v>0</v>
      </c>
      <c r="H58" s="1412">
        <f t="shared" ref="H58:P58" si="15">H59+H75+H63+H67+H71</f>
        <v>0</v>
      </c>
      <c r="I58" s="1413">
        <f t="shared" si="15"/>
        <v>0</v>
      </c>
      <c r="J58" s="1386">
        <f t="shared" si="15"/>
        <v>0</v>
      </c>
      <c r="K58" s="1412">
        <f t="shared" si="15"/>
        <v>0</v>
      </c>
      <c r="L58" s="1413">
        <f t="shared" si="15"/>
        <v>0</v>
      </c>
      <c r="M58" s="1387">
        <f t="shared" si="15"/>
        <v>0</v>
      </c>
      <c r="N58" s="1424">
        <f t="shared" si="15"/>
        <v>0</v>
      </c>
      <c r="O58" s="1413">
        <f t="shared" si="15"/>
        <v>0</v>
      </c>
      <c r="P58" s="1415">
        <f t="shared" si="15"/>
        <v>0</v>
      </c>
    </row>
    <row r="59" spans="2:16">
      <c r="B59" s="1421" t="s">
        <v>605</v>
      </c>
      <c r="C59" s="1422" t="s">
        <v>39</v>
      </c>
      <c r="D59" s="1423"/>
      <c r="E59" s="1385"/>
      <c r="F59" s="1386"/>
      <c r="G59" s="1394">
        <f t="shared" ref="G59:P59" si="16">SUM(G60:G62)</f>
        <v>0</v>
      </c>
      <c r="H59" s="1395">
        <f t="shared" si="16"/>
        <v>0</v>
      </c>
      <c r="I59" s="1396">
        <f t="shared" si="16"/>
        <v>0</v>
      </c>
      <c r="J59" s="1394">
        <f t="shared" si="16"/>
        <v>0</v>
      </c>
      <c r="K59" s="1395">
        <f t="shared" si="16"/>
        <v>0</v>
      </c>
      <c r="L59" s="1396">
        <f t="shared" si="16"/>
        <v>0</v>
      </c>
      <c r="M59" s="1397">
        <f t="shared" si="16"/>
        <v>0</v>
      </c>
      <c r="N59" s="1394">
        <f t="shared" si="16"/>
        <v>0</v>
      </c>
      <c r="O59" s="1398">
        <f t="shared" si="16"/>
        <v>0</v>
      </c>
      <c r="P59" s="1398">
        <f t="shared" si="16"/>
        <v>0</v>
      </c>
    </row>
    <row r="60" spans="2:16">
      <c r="B60" s="1399"/>
      <c r="C60" s="1400" t="s">
        <v>1366</v>
      </c>
      <c r="D60" s="1401"/>
      <c r="E60" s="1402"/>
      <c r="F60" s="1403"/>
      <c r="G60" s="1404"/>
      <c r="H60" s="1405"/>
      <c r="I60" s="1406"/>
      <c r="J60" s="1404"/>
      <c r="K60" s="1405"/>
      <c r="L60" s="1406"/>
      <c r="M60" s="1407"/>
      <c r="N60" s="1404"/>
      <c r="O60" s="1408"/>
      <c r="P60" s="1408"/>
    </row>
    <row r="61" spans="2:16">
      <c r="B61" s="1399"/>
      <c r="C61" s="1400" t="s">
        <v>1366</v>
      </c>
      <c r="D61" s="1401"/>
      <c r="E61" s="1402"/>
      <c r="F61" s="1403"/>
      <c r="G61" s="1404"/>
      <c r="H61" s="1405"/>
      <c r="I61" s="1406"/>
      <c r="J61" s="1404"/>
      <c r="K61" s="1405"/>
      <c r="L61" s="1406"/>
      <c r="M61" s="1407"/>
      <c r="N61" s="1404"/>
      <c r="O61" s="1408"/>
      <c r="P61" s="1408"/>
    </row>
    <row r="62" spans="2:16">
      <c r="B62" s="1399"/>
      <c r="C62" s="1400" t="s">
        <v>1366</v>
      </c>
      <c r="D62" s="1401"/>
      <c r="E62" s="1402"/>
      <c r="F62" s="1403"/>
      <c r="G62" s="1404"/>
      <c r="H62" s="1405"/>
      <c r="I62" s="1406"/>
      <c r="J62" s="1404"/>
      <c r="K62" s="1405"/>
      <c r="L62" s="1406"/>
      <c r="M62" s="1407"/>
      <c r="N62" s="1404"/>
      <c r="O62" s="1408"/>
      <c r="P62" s="1408"/>
    </row>
    <row r="63" spans="2:16">
      <c r="B63" s="1421" t="s">
        <v>606</v>
      </c>
      <c r="C63" s="1422" t="s">
        <v>42</v>
      </c>
      <c r="D63" s="1423"/>
      <c r="E63" s="1385"/>
      <c r="F63" s="1386"/>
      <c r="G63" s="1394">
        <f t="shared" ref="G63:P63" si="17">SUM(G64:G66)</f>
        <v>0</v>
      </c>
      <c r="H63" s="1395">
        <f t="shared" si="17"/>
        <v>0</v>
      </c>
      <c r="I63" s="1396">
        <f t="shared" si="17"/>
        <v>0</v>
      </c>
      <c r="J63" s="1394">
        <f t="shared" si="17"/>
        <v>0</v>
      </c>
      <c r="K63" s="1395">
        <f t="shared" si="17"/>
        <v>0</v>
      </c>
      <c r="L63" s="1396">
        <f t="shared" si="17"/>
        <v>0</v>
      </c>
      <c r="M63" s="1397">
        <f t="shared" si="17"/>
        <v>0</v>
      </c>
      <c r="N63" s="1394">
        <f t="shared" si="17"/>
        <v>0</v>
      </c>
      <c r="O63" s="1398">
        <f t="shared" si="17"/>
        <v>0</v>
      </c>
      <c r="P63" s="1398">
        <f t="shared" si="17"/>
        <v>0</v>
      </c>
    </row>
    <row r="64" spans="2:16">
      <c r="B64" s="1399"/>
      <c r="C64" s="1400" t="s">
        <v>1366</v>
      </c>
      <c r="D64" s="1401"/>
      <c r="E64" s="1402"/>
      <c r="F64" s="1403"/>
      <c r="G64" s="1404"/>
      <c r="H64" s="1405"/>
      <c r="I64" s="1406"/>
      <c r="J64" s="1404"/>
      <c r="K64" s="1405"/>
      <c r="L64" s="1406"/>
      <c r="M64" s="1407"/>
      <c r="N64" s="1404"/>
      <c r="O64" s="1408"/>
      <c r="P64" s="1408"/>
    </row>
    <row r="65" spans="2:16">
      <c r="B65" s="1399"/>
      <c r="C65" s="1400" t="s">
        <v>1366</v>
      </c>
      <c r="D65" s="1401"/>
      <c r="E65" s="1402"/>
      <c r="F65" s="1403"/>
      <c r="G65" s="1404"/>
      <c r="H65" s="1405"/>
      <c r="I65" s="1406"/>
      <c r="J65" s="1404"/>
      <c r="K65" s="1405"/>
      <c r="L65" s="1406"/>
      <c r="M65" s="1407"/>
      <c r="N65" s="1404"/>
      <c r="O65" s="1408"/>
      <c r="P65" s="1408"/>
    </row>
    <row r="66" spans="2:16">
      <c r="B66" s="1399"/>
      <c r="C66" s="1400" t="s">
        <v>1366</v>
      </c>
      <c r="D66" s="1401"/>
      <c r="E66" s="1402"/>
      <c r="F66" s="1403"/>
      <c r="G66" s="1404"/>
      <c r="H66" s="1405"/>
      <c r="I66" s="1406"/>
      <c r="J66" s="1404"/>
      <c r="K66" s="1405"/>
      <c r="L66" s="1406"/>
      <c r="M66" s="1407"/>
      <c r="N66" s="1404"/>
      <c r="O66" s="1408"/>
      <c r="P66" s="1408"/>
    </row>
    <row r="67" spans="2:16" ht="30.75" customHeight="1">
      <c r="B67" s="1421" t="s">
        <v>607</v>
      </c>
      <c r="C67" s="1422" t="s">
        <v>45</v>
      </c>
      <c r="D67" s="1423"/>
      <c r="E67" s="1385"/>
      <c r="F67" s="1386"/>
      <c r="G67" s="1394">
        <f t="shared" ref="G67:P67" si="18">SUM(G68:G70)</f>
        <v>0</v>
      </c>
      <c r="H67" s="1395">
        <f t="shared" si="18"/>
        <v>0</v>
      </c>
      <c r="I67" s="1396">
        <f t="shared" si="18"/>
        <v>0</v>
      </c>
      <c r="J67" s="1394">
        <f t="shared" si="18"/>
        <v>0</v>
      </c>
      <c r="K67" s="1395">
        <f t="shared" si="18"/>
        <v>0</v>
      </c>
      <c r="L67" s="1396">
        <f t="shared" si="18"/>
        <v>0</v>
      </c>
      <c r="M67" s="1397">
        <f t="shared" si="18"/>
        <v>0</v>
      </c>
      <c r="N67" s="1394">
        <f t="shared" si="18"/>
        <v>0</v>
      </c>
      <c r="O67" s="1398">
        <f t="shared" si="18"/>
        <v>0</v>
      </c>
      <c r="P67" s="1398">
        <f t="shared" si="18"/>
        <v>0</v>
      </c>
    </row>
    <row r="68" spans="2:16">
      <c r="B68" s="1399"/>
      <c r="C68" s="1400" t="s">
        <v>1366</v>
      </c>
      <c r="D68" s="1401"/>
      <c r="E68" s="1402"/>
      <c r="F68" s="1403"/>
      <c r="G68" s="1404"/>
      <c r="H68" s="1405"/>
      <c r="I68" s="1406"/>
      <c r="J68" s="1404"/>
      <c r="K68" s="1405"/>
      <c r="L68" s="1406"/>
      <c r="M68" s="1407"/>
      <c r="N68" s="1404"/>
      <c r="O68" s="1408"/>
      <c r="P68" s="1408"/>
    </row>
    <row r="69" spans="2:16">
      <c r="B69" s="1399"/>
      <c r="C69" s="1400" t="s">
        <v>1366</v>
      </c>
      <c r="D69" s="1401"/>
      <c r="E69" s="1402"/>
      <c r="F69" s="1403"/>
      <c r="G69" s="1404"/>
      <c r="H69" s="1405"/>
      <c r="I69" s="1406"/>
      <c r="J69" s="1404"/>
      <c r="K69" s="1405"/>
      <c r="L69" s="1406"/>
      <c r="M69" s="1407"/>
      <c r="N69" s="1404"/>
      <c r="O69" s="1408"/>
      <c r="P69" s="1408"/>
    </row>
    <row r="70" spans="2:16">
      <c r="B70" s="1399"/>
      <c r="C70" s="1400" t="s">
        <v>1366</v>
      </c>
      <c r="D70" s="1401"/>
      <c r="E70" s="1402"/>
      <c r="F70" s="1403"/>
      <c r="G70" s="1404"/>
      <c r="H70" s="1405"/>
      <c r="I70" s="1406"/>
      <c r="J70" s="1404"/>
      <c r="K70" s="1405"/>
      <c r="L70" s="1406"/>
      <c r="M70" s="1407"/>
      <c r="N70" s="1404"/>
      <c r="O70" s="1408"/>
      <c r="P70" s="1408"/>
    </row>
    <row r="71" spans="2:16" ht="26.25">
      <c r="B71" s="1421" t="s">
        <v>608</v>
      </c>
      <c r="C71" s="1422" t="s">
        <v>47</v>
      </c>
      <c r="D71" s="1423"/>
      <c r="E71" s="1385"/>
      <c r="F71" s="1386"/>
      <c r="G71" s="1394">
        <f t="shared" ref="G71:P71" si="19">SUM(G72:G74)</f>
        <v>0</v>
      </c>
      <c r="H71" s="1395">
        <f t="shared" si="19"/>
        <v>0</v>
      </c>
      <c r="I71" s="1396">
        <f t="shared" si="19"/>
        <v>0</v>
      </c>
      <c r="J71" s="1394">
        <f t="shared" si="19"/>
        <v>0</v>
      </c>
      <c r="K71" s="1395">
        <f t="shared" si="19"/>
        <v>0</v>
      </c>
      <c r="L71" s="1396">
        <f t="shared" si="19"/>
        <v>0</v>
      </c>
      <c r="M71" s="1397">
        <f t="shared" si="19"/>
        <v>0</v>
      </c>
      <c r="N71" s="1394">
        <f t="shared" si="19"/>
        <v>0</v>
      </c>
      <c r="O71" s="1398">
        <f t="shared" si="19"/>
        <v>0</v>
      </c>
      <c r="P71" s="1398">
        <f t="shared" si="19"/>
        <v>0</v>
      </c>
    </row>
    <row r="72" spans="2:16">
      <c r="B72" s="1399"/>
      <c r="C72" s="1400" t="s">
        <v>1366</v>
      </c>
      <c r="D72" s="1401"/>
      <c r="E72" s="1402"/>
      <c r="F72" s="1403"/>
      <c r="G72" s="1404"/>
      <c r="H72" s="1405"/>
      <c r="I72" s="1406"/>
      <c r="J72" s="1404"/>
      <c r="K72" s="1405"/>
      <c r="L72" s="1406"/>
      <c r="M72" s="1407"/>
      <c r="N72" s="1404"/>
      <c r="O72" s="1408"/>
      <c r="P72" s="1408"/>
    </row>
    <row r="73" spans="2:16">
      <c r="B73" s="1399"/>
      <c r="C73" s="1400" t="s">
        <v>1366</v>
      </c>
      <c r="D73" s="1401"/>
      <c r="E73" s="1402"/>
      <c r="F73" s="1403"/>
      <c r="G73" s="1404"/>
      <c r="H73" s="1405"/>
      <c r="I73" s="1406"/>
      <c r="J73" s="1404"/>
      <c r="K73" s="1405"/>
      <c r="L73" s="1406"/>
      <c r="M73" s="1407"/>
      <c r="N73" s="1404"/>
      <c r="O73" s="1408"/>
      <c r="P73" s="1408"/>
    </row>
    <row r="74" spans="2:16">
      <c r="B74" s="1399"/>
      <c r="C74" s="1400" t="s">
        <v>1366</v>
      </c>
      <c r="D74" s="1401"/>
      <c r="E74" s="1402"/>
      <c r="F74" s="1403"/>
      <c r="G74" s="1404"/>
      <c r="H74" s="1405"/>
      <c r="I74" s="1406"/>
      <c r="J74" s="1404"/>
      <c r="K74" s="1405"/>
      <c r="L74" s="1406"/>
      <c r="M74" s="1407"/>
      <c r="N74" s="1404"/>
      <c r="O74" s="1408"/>
      <c r="P74" s="1408"/>
    </row>
    <row r="75" spans="2:16" ht="26.25">
      <c r="B75" s="1425" t="s">
        <v>609</v>
      </c>
      <c r="C75" s="1426" t="s">
        <v>610</v>
      </c>
      <c r="D75" s="1427"/>
      <c r="E75" s="1385"/>
      <c r="F75" s="1386"/>
      <c r="G75" s="1394">
        <f t="shared" ref="G75:P75" si="20">SUM(G76:G78)</f>
        <v>0</v>
      </c>
      <c r="H75" s="1395">
        <f t="shared" si="20"/>
        <v>0</v>
      </c>
      <c r="I75" s="1396">
        <f t="shared" si="20"/>
        <v>0</v>
      </c>
      <c r="J75" s="1394">
        <f t="shared" si="20"/>
        <v>0</v>
      </c>
      <c r="K75" s="1395">
        <f t="shared" si="20"/>
        <v>0</v>
      </c>
      <c r="L75" s="1396">
        <f t="shared" si="20"/>
        <v>0</v>
      </c>
      <c r="M75" s="1397">
        <f t="shared" si="20"/>
        <v>0</v>
      </c>
      <c r="N75" s="1394">
        <f t="shared" si="20"/>
        <v>0</v>
      </c>
      <c r="O75" s="1398">
        <f t="shared" si="20"/>
        <v>0</v>
      </c>
      <c r="P75" s="1398">
        <f t="shared" si="20"/>
        <v>0</v>
      </c>
    </row>
    <row r="76" spans="2:16">
      <c r="B76" s="1399"/>
      <c r="C76" s="1400" t="s">
        <v>1366</v>
      </c>
      <c r="D76" s="1401"/>
      <c r="E76" s="1402"/>
      <c r="F76" s="1403"/>
      <c r="G76" s="1404"/>
      <c r="H76" s="1405"/>
      <c r="I76" s="1406"/>
      <c r="J76" s="1404"/>
      <c r="K76" s="1405"/>
      <c r="L76" s="1406"/>
      <c r="M76" s="1407"/>
      <c r="N76" s="1404"/>
      <c r="O76" s="1408"/>
      <c r="P76" s="1408"/>
    </row>
    <row r="77" spans="2:16">
      <c r="B77" s="1399"/>
      <c r="C77" s="1400" t="s">
        <v>1366</v>
      </c>
      <c r="D77" s="1401"/>
      <c r="E77" s="1402"/>
      <c r="F77" s="1403"/>
      <c r="G77" s="1404"/>
      <c r="H77" s="1405"/>
      <c r="I77" s="1406"/>
      <c r="J77" s="1404"/>
      <c r="K77" s="1405"/>
      <c r="L77" s="1406"/>
      <c r="M77" s="1407"/>
      <c r="N77" s="1404"/>
      <c r="O77" s="1408"/>
      <c r="P77" s="1408"/>
    </row>
    <row r="78" spans="2:16">
      <c r="B78" s="1399"/>
      <c r="C78" s="1400" t="s">
        <v>1366</v>
      </c>
      <c r="D78" s="1401"/>
      <c r="E78" s="1402"/>
      <c r="F78" s="1403"/>
      <c r="G78" s="1404"/>
      <c r="H78" s="1405"/>
      <c r="I78" s="1406"/>
      <c r="J78" s="1404"/>
      <c r="K78" s="1405"/>
      <c r="L78" s="1406"/>
      <c r="M78" s="1407"/>
      <c r="N78" s="1404"/>
      <c r="O78" s="1408"/>
      <c r="P78" s="1408"/>
    </row>
    <row r="79" spans="2:16">
      <c r="B79" s="1428" t="s">
        <v>267</v>
      </c>
      <c r="C79" s="1429" t="s">
        <v>53</v>
      </c>
      <c r="D79" s="1430"/>
      <c r="E79" s="1431"/>
      <c r="F79" s="1432"/>
      <c r="G79" s="1424">
        <f>G80+G84</f>
        <v>0</v>
      </c>
      <c r="H79" s="1412">
        <f t="shared" ref="H79:P79" si="21">H80+H84</f>
        <v>0</v>
      </c>
      <c r="I79" s="1414">
        <f t="shared" si="21"/>
        <v>0</v>
      </c>
      <c r="J79" s="1424">
        <f t="shared" si="21"/>
        <v>0</v>
      </c>
      <c r="K79" s="1412">
        <f t="shared" si="21"/>
        <v>0</v>
      </c>
      <c r="L79" s="1414">
        <f t="shared" si="21"/>
        <v>0</v>
      </c>
      <c r="M79" s="1431">
        <f t="shared" si="21"/>
        <v>0</v>
      </c>
      <c r="N79" s="1424">
        <f t="shared" si="21"/>
        <v>0</v>
      </c>
      <c r="O79" s="1433">
        <f t="shared" si="21"/>
        <v>0</v>
      </c>
      <c r="P79" s="1433">
        <f t="shared" si="21"/>
        <v>0</v>
      </c>
    </row>
    <row r="80" spans="2:16">
      <c r="B80" s="1434" t="s">
        <v>269</v>
      </c>
      <c r="C80" s="1422" t="s">
        <v>55</v>
      </c>
      <c r="D80" s="1427"/>
      <c r="E80" s="1435"/>
      <c r="F80" s="1436"/>
      <c r="G80" s="1394">
        <f t="shared" ref="G80:P80" si="22">SUM(G81:G83)</f>
        <v>0</v>
      </c>
      <c r="H80" s="1395">
        <f t="shared" si="22"/>
        <v>0</v>
      </c>
      <c r="I80" s="1396">
        <f t="shared" si="22"/>
        <v>0</v>
      </c>
      <c r="J80" s="1394">
        <f t="shared" si="22"/>
        <v>0</v>
      </c>
      <c r="K80" s="1395">
        <f t="shared" si="22"/>
        <v>0</v>
      </c>
      <c r="L80" s="1396">
        <f t="shared" si="22"/>
        <v>0</v>
      </c>
      <c r="M80" s="1397">
        <f t="shared" si="22"/>
        <v>0</v>
      </c>
      <c r="N80" s="1394">
        <f t="shared" si="22"/>
        <v>0</v>
      </c>
      <c r="O80" s="1398">
        <f t="shared" si="22"/>
        <v>0</v>
      </c>
      <c r="P80" s="1398">
        <f t="shared" si="22"/>
        <v>0</v>
      </c>
    </row>
    <row r="81" spans="2:16">
      <c r="B81" s="1399"/>
      <c r="C81" s="1400" t="s">
        <v>1366</v>
      </c>
      <c r="D81" s="1401"/>
      <c r="E81" s="1437"/>
      <c r="F81" s="1438"/>
      <c r="G81" s="1439"/>
      <c r="H81" s="1440"/>
      <c r="I81" s="1441"/>
      <c r="J81" s="1439"/>
      <c r="K81" s="1440"/>
      <c r="L81" s="1441"/>
      <c r="M81" s="1442"/>
      <c r="N81" s="1439"/>
      <c r="O81" s="1443"/>
      <c r="P81" s="1443"/>
    </row>
    <row r="82" spans="2:16">
      <c r="B82" s="1399"/>
      <c r="C82" s="1400" t="s">
        <v>1366</v>
      </c>
      <c r="D82" s="1401"/>
      <c r="E82" s="1437"/>
      <c r="F82" s="1438"/>
      <c r="G82" s="1439"/>
      <c r="H82" s="1440"/>
      <c r="I82" s="1441"/>
      <c r="J82" s="1439"/>
      <c r="K82" s="1440"/>
      <c r="L82" s="1441"/>
      <c r="M82" s="1442"/>
      <c r="N82" s="1439"/>
      <c r="O82" s="1443"/>
      <c r="P82" s="1443"/>
    </row>
    <row r="83" spans="2:16">
      <c r="B83" s="1399"/>
      <c r="C83" s="1400" t="s">
        <v>1366</v>
      </c>
      <c r="D83" s="1401"/>
      <c r="E83" s="1437"/>
      <c r="F83" s="1438"/>
      <c r="G83" s="1444"/>
      <c r="H83" s="1445"/>
      <c r="I83" s="1446"/>
      <c r="J83" s="1444"/>
      <c r="K83" s="1445"/>
      <c r="L83" s="1446"/>
      <c r="M83" s="1447"/>
      <c r="N83" s="1444"/>
      <c r="O83" s="1448"/>
      <c r="P83" s="1448"/>
    </row>
    <row r="84" spans="2:16" ht="26.25">
      <c r="B84" s="1449" t="s">
        <v>271</v>
      </c>
      <c r="C84" s="1422" t="s">
        <v>57</v>
      </c>
      <c r="D84" s="1423"/>
      <c r="E84" s="1431"/>
      <c r="F84" s="1432"/>
      <c r="G84" s="1394">
        <f t="shared" ref="G84:P84" si="23">SUM(G85:G87)</f>
        <v>0</v>
      </c>
      <c r="H84" s="1395">
        <f t="shared" si="23"/>
        <v>0</v>
      </c>
      <c r="I84" s="1396">
        <f t="shared" si="23"/>
        <v>0</v>
      </c>
      <c r="J84" s="1394">
        <f t="shared" si="23"/>
        <v>0</v>
      </c>
      <c r="K84" s="1395">
        <f t="shared" si="23"/>
        <v>0</v>
      </c>
      <c r="L84" s="1396">
        <f t="shared" si="23"/>
        <v>0</v>
      </c>
      <c r="M84" s="1397">
        <f t="shared" si="23"/>
        <v>0</v>
      </c>
      <c r="N84" s="1394">
        <f t="shared" si="23"/>
        <v>0</v>
      </c>
      <c r="O84" s="1398">
        <f t="shared" si="23"/>
        <v>0</v>
      </c>
      <c r="P84" s="1398">
        <f t="shared" si="23"/>
        <v>0</v>
      </c>
    </row>
    <row r="85" spans="2:16">
      <c r="B85" s="1450"/>
      <c r="C85" s="1400" t="s">
        <v>1366</v>
      </c>
      <c r="D85" s="1401"/>
      <c r="E85" s="1451"/>
      <c r="F85" s="1452"/>
      <c r="G85" s="1444"/>
      <c r="H85" s="1445"/>
      <c r="I85" s="1446"/>
      <c r="J85" s="1444"/>
      <c r="K85" s="1445"/>
      <c r="L85" s="1446"/>
      <c r="M85" s="1447"/>
      <c r="N85" s="1444"/>
      <c r="O85" s="1448"/>
      <c r="P85" s="1448"/>
    </row>
    <row r="86" spans="2:16">
      <c r="B86" s="1450"/>
      <c r="C86" s="1400" t="s">
        <v>1366</v>
      </c>
      <c r="D86" s="1401"/>
      <c r="E86" s="1451"/>
      <c r="F86" s="1452"/>
      <c r="G86" s="1444"/>
      <c r="H86" s="1445"/>
      <c r="I86" s="1446"/>
      <c r="J86" s="1444"/>
      <c r="K86" s="1445"/>
      <c r="L86" s="1446"/>
      <c r="M86" s="1447"/>
      <c r="N86" s="1444"/>
      <c r="O86" s="1448"/>
      <c r="P86" s="1448"/>
    </row>
    <row r="87" spans="2:16">
      <c r="B87" s="1450"/>
      <c r="C87" s="1400" t="s">
        <v>1366</v>
      </c>
      <c r="D87" s="1401"/>
      <c r="E87" s="1451"/>
      <c r="F87" s="1452"/>
      <c r="G87" s="1444"/>
      <c r="H87" s="1445"/>
      <c r="I87" s="1446"/>
      <c r="J87" s="1444"/>
      <c r="K87" s="1445"/>
      <c r="L87" s="1446"/>
      <c r="M87" s="1447"/>
      <c r="N87" s="1444"/>
      <c r="O87" s="1448"/>
      <c r="P87" s="1448"/>
    </row>
    <row r="88" spans="2:16">
      <c r="B88" s="1453" t="s">
        <v>275</v>
      </c>
      <c r="C88" s="1419" t="s">
        <v>611</v>
      </c>
      <c r="D88" s="1420"/>
      <c r="E88" s="1431"/>
      <c r="F88" s="1432"/>
      <c r="G88" s="1394">
        <f t="shared" ref="G88:P88" si="24">SUM(G89:G91)</f>
        <v>0</v>
      </c>
      <c r="H88" s="1395">
        <f t="shared" si="24"/>
        <v>0</v>
      </c>
      <c r="I88" s="1396">
        <f t="shared" si="24"/>
        <v>0</v>
      </c>
      <c r="J88" s="1394">
        <f t="shared" si="24"/>
        <v>0</v>
      </c>
      <c r="K88" s="1395">
        <f t="shared" si="24"/>
        <v>0</v>
      </c>
      <c r="L88" s="1396">
        <f t="shared" si="24"/>
        <v>0</v>
      </c>
      <c r="M88" s="1397">
        <f t="shared" si="24"/>
        <v>0</v>
      </c>
      <c r="N88" s="1394">
        <f t="shared" si="24"/>
        <v>0</v>
      </c>
      <c r="O88" s="1398">
        <f t="shared" si="24"/>
        <v>0</v>
      </c>
      <c r="P88" s="1398">
        <f t="shared" si="24"/>
        <v>0</v>
      </c>
    </row>
    <row r="89" spans="2:16">
      <c r="B89" s="1450"/>
      <c r="C89" s="1400" t="s">
        <v>1366</v>
      </c>
      <c r="D89" s="1401"/>
      <c r="E89" s="1451"/>
      <c r="F89" s="1452"/>
      <c r="G89" s="1444"/>
      <c r="H89" s="1445"/>
      <c r="I89" s="1446"/>
      <c r="J89" s="1444"/>
      <c r="K89" s="1445"/>
      <c r="L89" s="1446"/>
      <c r="M89" s="1447"/>
      <c r="N89" s="1444"/>
      <c r="O89" s="1448"/>
      <c r="P89" s="1448"/>
    </row>
    <row r="90" spans="2:16">
      <c r="B90" s="1399"/>
      <c r="C90" s="1400" t="s">
        <v>1366</v>
      </c>
      <c r="D90" s="1401"/>
      <c r="E90" s="1451"/>
      <c r="F90" s="1452"/>
      <c r="G90" s="1444"/>
      <c r="H90" s="1445"/>
      <c r="I90" s="1446"/>
      <c r="J90" s="1444"/>
      <c r="K90" s="1445"/>
      <c r="L90" s="1446"/>
      <c r="M90" s="1447"/>
      <c r="N90" s="1444"/>
      <c r="O90" s="1448"/>
      <c r="P90" s="1448"/>
    </row>
    <row r="91" spans="2:16">
      <c r="B91" s="1399"/>
      <c r="C91" s="1400" t="s">
        <v>1366</v>
      </c>
      <c r="D91" s="1401"/>
      <c r="E91" s="1451"/>
      <c r="F91" s="1452"/>
      <c r="G91" s="1444"/>
      <c r="H91" s="1445"/>
      <c r="I91" s="1446"/>
      <c r="J91" s="1444"/>
      <c r="K91" s="1445"/>
      <c r="L91" s="1446"/>
      <c r="M91" s="1447"/>
      <c r="N91" s="1444"/>
      <c r="O91" s="1448"/>
      <c r="P91" s="1448"/>
    </row>
    <row r="92" spans="2:16">
      <c r="B92" s="1374" t="s">
        <v>110</v>
      </c>
      <c r="C92" s="1375" t="s">
        <v>625</v>
      </c>
      <c r="D92" s="1374"/>
      <c r="E92" s="1376"/>
      <c r="F92" s="1377"/>
      <c r="G92" s="1378">
        <f t="shared" ref="G92:P92" si="25">G93+G106+G131+G140+G161+G170</f>
        <v>0</v>
      </c>
      <c r="H92" s="1379">
        <f t="shared" si="25"/>
        <v>0</v>
      </c>
      <c r="I92" s="1380">
        <f t="shared" si="25"/>
        <v>0</v>
      </c>
      <c r="J92" s="1378">
        <f t="shared" si="25"/>
        <v>0</v>
      </c>
      <c r="K92" s="1379">
        <f t="shared" si="25"/>
        <v>0</v>
      </c>
      <c r="L92" s="1380">
        <f t="shared" si="25"/>
        <v>0</v>
      </c>
      <c r="M92" s="1376">
        <f t="shared" si="25"/>
        <v>0</v>
      </c>
      <c r="N92" s="1378">
        <f t="shared" si="25"/>
        <v>0</v>
      </c>
      <c r="O92" s="1381">
        <f t="shared" si="25"/>
        <v>0</v>
      </c>
      <c r="P92" s="1381">
        <f t="shared" si="25"/>
        <v>0</v>
      </c>
    </row>
    <row r="93" spans="2:16">
      <c r="B93" s="1382" t="s">
        <v>112</v>
      </c>
      <c r="C93" s="1383" t="s">
        <v>8</v>
      </c>
      <c r="D93" s="1384"/>
      <c r="E93" s="1385"/>
      <c r="F93" s="1386"/>
      <c r="G93" s="1387">
        <f t="shared" ref="G93:P93" si="26">G94+G98+G102</f>
        <v>0</v>
      </c>
      <c r="H93" s="1388">
        <f t="shared" si="26"/>
        <v>0</v>
      </c>
      <c r="I93" s="1389">
        <f t="shared" si="26"/>
        <v>0</v>
      </c>
      <c r="J93" s="1387">
        <f t="shared" si="26"/>
        <v>0</v>
      </c>
      <c r="K93" s="1388">
        <f t="shared" si="26"/>
        <v>0</v>
      </c>
      <c r="L93" s="1389">
        <f t="shared" si="26"/>
        <v>0</v>
      </c>
      <c r="M93" s="1385">
        <f t="shared" si="26"/>
        <v>0</v>
      </c>
      <c r="N93" s="1387">
        <f t="shared" si="26"/>
        <v>0</v>
      </c>
      <c r="O93" s="1390">
        <f t="shared" si="26"/>
        <v>0</v>
      </c>
      <c r="P93" s="1390">
        <f t="shared" si="26"/>
        <v>0</v>
      </c>
    </row>
    <row r="94" spans="2:16">
      <c r="B94" s="1391" t="s">
        <v>114</v>
      </c>
      <c r="C94" s="1392" t="s">
        <v>10</v>
      </c>
      <c r="D94" s="1393"/>
      <c r="E94" s="1385"/>
      <c r="F94" s="1386"/>
      <c r="G94" s="1394">
        <f t="shared" ref="G94:P94" si="27">SUM(G95:G97)</f>
        <v>0</v>
      </c>
      <c r="H94" s="1395">
        <f t="shared" si="27"/>
        <v>0</v>
      </c>
      <c r="I94" s="1396">
        <f t="shared" si="27"/>
        <v>0</v>
      </c>
      <c r="J94" s="1394">
        <f t="shared" si="27"/>
        <v>0</v>
      </c>
      <c r="K94" s="1395">
        <f t="shared" si="27"/>
        <v>0</v>
      </c>
      <c r="L94" s="1396">
        <f t="shared" si="27"/>
        <v>0</v>
      </c>
      <c r="M94" s="1397">
        <f t="shared" si="27"/>
        <v>0</v>
      </c>
      <c r="N94" s="1394">
        <f t="shared" si="27"/>
        <v>0</v>
      </c>
      <c r="O94" s="1398">
        <f t="shared" si="27"/>
        <v>0</v>
      </c>
      <c r="P94" s="1398">
        <f t="shared" si="27"/>
        <v>0</v>
      </c>
    </row>
    <row r="95" spans="2:16">
      <c r="B95" s="1399"/>
      <c r="C95" s="1400" t="s">
        <v>1366</v>
      </c>
      <c r="D95" s="1401"/>
      <c r="E95" s="1402"/>
      <c r="F95" s="1403"/>
      <c r="G95" s="1404"/>
      <c r="H95" s="1405"/>
      <c r="I95" s="1406"/>
      <c r="J95" s="1404"/>
      <c r="K95" s="1405"/>
      <c r="L95" s="1406"/>
      <c r="M95" s="1407"/>
      <c r="N95" s="1404"/>
      <c r="O95" s="1408"/>
      <c r="P95" s="1408"/>
    </row>
    <row r="96" spans="2:16">
      <c r="B96" s="1399"/>
      <c r="C96" s="1400" t="s">
        <v>1366</v>
      </c>
      <c r="D96" s="1401"/>
      <c r="E96" s="1402"/>
      <c r="F96" s="1403"/>
      <c r="G96" s="1404"/>
      <c r="H96" s="1405"/>
      <c r="I96" s="1406"/>
      <c r="J96" s="1404"/>
      <c r="K96" s="1405"/>
      <c r="L96" s="1406"/>
      <c r="M96" s="1407"/>
      <c r="N96" s="1404"/>
      <c r="O96" s="1408"/>
      <c r="P96" s="1408"/>
    </row>
    <row r="97" spans="2:16">
      <c r="B97" s="1399"/>
      <c r="C97" s="1400" t="s">
        <v>1366</v>
      </c>
      <c r="D97" s="1401"/>
      <c r="E97" s="1402"/>
      <c r="F97" s="1403"/>
      <c r="G97" s="1404"/>
      <c r="H97" s="1405"/>
      <c r="I97" s="1406"/>
      <c r="J97" s="1404"/>
      <c r="K97" s="1405"/>
      <c r="L97" s="1406"/>
      <c r="M97" s="1407"/>
      <c r="N97" s="1404"/>
      <c r="O97" s="1408"/>
      <c r="P97" s="1408"/>
    </row>
    <row r="98" spans="2:16">
      <c r="B98" s="1391" t="s">
        <v>116</v>
      </c>
      <c r="C98" s="1392" t="s">
        <v>11</v>
      </c>
      <c r="D98" s="1393"/>
      <c r="E98" s="1385"/>
      <c r="F98" s="1386"/>
      <c r="G98" s="1394">
        <f t="shared" ref="G98:P98" si="28">SUM(G99:G101)</f>
        <v>0</v>
      </c>
      <c r="H98" s="1395">
        <f t="shared" si="28"/>
        <v>0</v>
      </c>
      <c r="I98" s="1396">
        <f t="shared" si="28"/>
        <v>0</v>
      </c>
      <c r="J98" s="1394">
        <f t="shared" si="28"/>
        <v>0</v>
      </c>
      <c r="K98" s="1395">
        <f t="shared" si="28"/>
        <v>0</v>
      </c>
      <c r="L98" s="1396">
        <f t="shared" si="28"/>
        <v>0</v>
      </c>
      <c r="M98" s="1397">
        <f t="shared" si="28"/>
        <v>0</v>
      </c>
      <c r="N98" s="1394">
        <f t="shared" si="28"/>
        <v>0</v>
      </c>
      <c r="O98" s="1398">
        <f t="shared" si="28"/>
        <v>0</v>
      </c>
      <c r="P98" s="1398">
        <f t="shared" si="28"/>
        <v>0</v>
      </c>
    </row>
    <row r="99" spans="2:16">
      <c r="B99" s="1399"/>
      <c r="C99" s="1400" t="s">
        <v>1366</v>
      </c>
      <c r="D99" s="1401"/>
      <c r="E99" s="1402"/>
      <c r="F99" s="1403"/>
      <c r="G99" s="1404"/>
      <c r="H99" s="1405"/>
      <c r="I99" s="1406"/>
      <c r="J99" s="1404"/>
      <c r="K99" s="1405"/>
      <c r="L99" s="1406"/>
      <c r="M99" s="1407"/>
      <c r="N99" s="1404"/>
      <c r="O99" s="1408"/>
      <c r="P99" s="1408"/>
    </row>
    <row r="100" spans="2:16">
      <c r="B100" s="1399"/>
      <c r="C100" s="1400" t="s">
        <v>1366</v>
      </c>
      <c r="D100" s="1401"/>
      <c r="E100" s="1402"/>
      <c r="F100" s="1403"/>
      <c r="G100" s="1404"/>
      <c r="H100" s="1405"/>
      <c r="I100" s="1406"/>
      <c r="J100" s="1404"/>
      <c r="K100" s="1405"/>
      <c r="L100" s="1406"/>
      <c r="M100" s="1407"/>
      <c r="N100" s="1404"/>
      <c r="O100" s="1408"/>
      <c r="P100" s="1408"/>
    </row>
    <row r="101" spans="2:16">
      <c r="B101" s="1399"/>
      <c r="C101" s="1400" t="s">
        <v>1366</v>
      </c>
      <c r="D101" s="1401"/>
      <c r="E101" s="1402"/>
      <c r="F101" s="1403"/>
      <c r="G101" s="1404"/>
      <c r="H101" s="1405"/>
      <c r="I101" s="1406"/>
      <c r="J101" s="1404"/>
      <c r="K101" s="1405"/>
      <c r="L101" s="1406"/>
      <c r="M101" s="1407"/>
      <c r="N101" s="1404"/>
      <c r="O101" s="1408"/>
      <c r="P101" s="1408"/>
    </row>
    <row r="102" spans="2:16">
      <c r="B102" s="1391" t="s">
        <v>118</v>
      </c>
      <c r="C102" s="1392" t="s">
        <v>13</v>
      </c>
      <c r="D102" s="1393"/>
      <c r="E102" s="1385"/>
      <c r="F102" s="1386"/>
      <c r="G102" s="1394">
        <f t="shared" ref="G102:P102" si="29">SUM(G103:G105)</f>
        <v>0</v>
      </c>
      <c r="H102" s="1395">
        <f t="shared" si="29"/>
        <v>0</v>
      </c>
      <c r="I102" s="1396">
        <f t="shared" si="29"/>
        <v>0</v>
      </c>
      <c r="J102" s="1394">
        <f t="shared" si="29"/>
        <v>0</v>
      </c>
      <c r="K102" s="1395">
        <f t="shared" si="29"/>
        <v>0</v>
      </c>
      <c r="L102" s="1396">
        <f t="shared" si="29"/>
        <v>0</v>
      </c>
      <c r="M102" s="1397">
        <f t="shared" si="29"/>
        <v>0</v>
      </c>
      <c r="N102" s="1394">
        <f t="shared" si="29"/>
        <v>0</v>
      </c>
      <c r="O102" s="1398">
        <f t="shared" si="29"/>
        <v>0</v>
      </c>
      <c r="P102" s="1398">
        <f t="shared" si="29"/>
        <v>0</v>
      </c>
    </row>
    <row r="103" spans="2:16">
      <c r="B103" s="1399"/>
      <c r="C103" s="1400" t="s">
        <v>1366</v>
      </c>
      <c r="D103" s="1401"/>
      <c r="E103" s="1402"/>
      <c r="F103" s="1403"/>
      <c r="G103" s="1404"/>
      <c r="H103" s="1405"/>
      <c r="I103" s="1406"/>
      <c r="J103" s="1404"/>
      <c r="K103" s="1405"/>
      <c r="L103" s="1406"/>
      <c r="M103" s="1407"/>
      <c r="N103" s="1404"/>
      <c r="O103" s="1408"/>
      <c r="P103" s="1408"/>
    </row>
    <row r="104" spans="2:16">
      <c r="B104" s="1399"/>
      <c r="C104" s="1400" t="s">
        <v>1366</v>
      </c>
      <c r="D104" s="1401"/>
      <c r="E104" s="1402"/>
      <c r="F104" s="1403"/>
      <c r="G104" s="1404"/>
      <c r="H104" s="1405"/>
      <c r="I104" s="1406"/>
      <c r="J104" s="1404"/>
      <c r="K104" s="1405"/>
      <c r="L104" s="1406"/>
      <c r="M104" s="1407"/>
      <c r="N104" s="1404"/>
      <c r="O104" s="1408"/>
      <c r="P104" s="1408"/>
    </row>
    <row r="105" spans="2:16">
      <c r="B105" s="1399"/>
      <c r="C105" s="1400" t="s">
        <v>1366</v>
      </c>
      <c r="D105" s="1401"/>
      <c r="E105" s="1402"/>
      <c r="F105" s="1403"/>
      <c r="G105" s="1404"/>
      <c r="H105" s="1405"/>
      <c r="I105" s="1406"/>
      <c r="J105" s="1404"/>
      <c r="K105" s="1405"/>
      <c r="L105" s="1406"/>
      <c r="M105" s="1407"/>
      <c r="N105" s="1404"/>
      <c r="O105" s="1408"/>
      <c r="P105" s="1408"/>
    </row>
    <row r="106" spans="2:16">
      <c r="B106" s="1409" t="s">
        <v>121</v>
      </c>
      <c r="C106" s="1410" t="s">
        <v>15</v>
      </c>
      <c r="D106" s="1411"/>
      <c r="E106" s="1385"/>
      <c r="F106" s="1386"/>
      <c r="G106" s="1386">
        <f>G107+G111+G115+G127+G119+G123</f>
        <v>0</v>
      </c>
      <c r="H106" s="1412">
        <f t="shared" ref="H106:P106" si="30">H107+H111+H115+H127+H119+H123</f>
        <v>0</v>
      </c>
      <c r="I106" s="1413">
        <f t="shared" si="30"/>
        <v>0</v>
      </c>
      <c r="J106" s="1386">
        <f t="shared" si="30"/>
        <v>0</v>
      </c>
      <c r="K106" s="1412">
        <f t="shared" si="30"/>
        <v>0</v>
      </c>
      <c r="L106" s="1413">
        <f t="shared" si="30"/>
        <v>0</v>
      </c>
      <c r="M106" s="1387">
        <f t="shared" si="30"/>
        <v>0</v>
      </c>
      <c r="N106" s="1424">
        <f t="shared" si="30"/>
        <v>0</v>
      </c>
      <c r="O106" s="1413">
        <f t="shared" si="30"/>
        <v>0</v>
      </c>
      <c r="P106" s="1415">
        <f t="shared" si="30"/>
        <v>0</v>
      </c>
    </row>
    <row r="107" spans="2:16">
      <c r="B107" s="1391" t="s">
        <v>123</v>
      </c>
      <c r="C107" s="1392" t="s">
        <v>17</v>
      </c>
      <c r="D107" s="1393"/>
      <c r="E107" s="1385"/>
      <c r="F107" s="1386"/>
      <c r="G107" s="1394">
        <f t="shared" ref="G107:P107" si="31">SUM(G108:G110)</f>
        <v>0</v>
      </c>
      <c r="H107" s="1395">
        <f t="shared" si="31"/>
        <v>0</v>
      </c>
      <c r="I107" s="1396">
        <f t="shared" si="31"/>
        <v>0</v>
      </c>
      <c r="J107" s="1394">
        <f t="shared" si="31"/>
        <v>0</v>
      </c>
      <c r="K107" s="1395">
        <f t="shared" si="31"/>
        <v>0</v>
      </c>
      <c r="L107" s="1396">
        <f t="shared" si="31"/>
        <v>0</v>
      </c>
      <c r="M107" s="1397">
        <f t="shared" si="31"/>
        <v>0</v>
      </c>
      <c r="N107" s="1394">
        <f t="shared" si="31"/>
        <v>0</v>
      </c>
      <c r="O107" s="1398">
        <f t="shared" si="31"/>
        <v>0</v>
      </c>
      <c r="P107" s="1398">
        <f t="shared" si="31"/>
        <v>0</v>
      </c>
    </row>
    <row r="108" spans="2:16">
      <c r="B108" s="1399"/>
      <c r="C108" s="1400" t="s">
        <v>1366</v>
      </c>
      <c r="D108" s="1401"/>
      <c r="E108" s="1402"/>
      <c r="F108" s="1403"/>
      <c r="G108" s="1404"/>
      <c r="H108" s="1405"/>
      <c r="I108" s="1406"/>
      <c r="J108" s="1404"/>
      <c r="K108" s="1405"/>
      <c r="L108" s="1406"/>
      <c r="M108" s="1407"/>
      <c r="N108" s="1416"/>
      <c r="O108" s="1417"/>
      <c r="P108" s="1417"/>
    </row>
    <row r="109" spans="2:16">
      <c r="B109" s="1399"/>
      <c r="C109" s="1400" t="s">
        <v>1366</v>
      </c>
      <c r="D109" s="1401"/>
      <c r="E109" s="1402"/>
      <c r="F109" s="1403"/>
      <c r="G109" s="1404"/>
      <c r="H109" s="1405"/>
      <c r="I109" s="1406"/>
      <c r="J109" s="1404"/>
      <c r="K109" s="1405"/>
      <c r="L109" s="1406"/>
      <c r="M109" s="1407"/>
      <c r="N109" s="1416"/>
      <c r="O109" s="1417"/>
      <c r="P109" s="1417"/>
    </row>
    <row r="110" spans="2:16">
      <c r="B110" s="1399"/>
      <c r="C110" s="1400" t="s">
        <v>1366</v>
      </c>
      <c r="D110" s="1401"/>
      <c r="E110" s="1402"/>
      <c r="F110" s="1403"/>
      <c r="G110" s="1404"/>
      <c r="H110" s="1405"/>
      <c r="I110" s="1406"/>
      <c r="J110" s="1404"/>
      <c r="K110" s="1405"/>
      <c r="L110" s="1406"/>
      <c r="M110" s="1407"/>
      <c r="N110" s="1416"/>
      <c r="O110" s="1417"/>
      <c r="P110" s="1417"/>
    </row>
    <row r="111" spans="2:16">
      <c r="B111" s="1391" t="s">
        <v>125</v>
      </c>
      <c r="C111" s="1392" t="s">
        <v>600</v>
      </c>
      <c r="D111" s="1393"/>
      <c r="E111" s="1385"/>
      <c r="F111" s="1386"/>
      <c r="G111" s="1394">
        <f t="shared" ref="G111:P111" si="32">SUM(G112:G114)</f>
        <v>0</v>
      </c>
      <c r="H111" s="1395">
        <f t="shared" si="32"/>
        <v>0</v>
      </c>
      <c r="I111" s="1396">
        <f t="shared" si="32"/>
        <v>0</v>
      </c>
      <c r="J111" s="1394">
        <f t="shared" si="32"/>
        <v>0</v>
      </c>
      <c r="K111" s="1395">
        <f t="shared" si="32"/>
        <v>0</v>
      </c>
      <c r="L111" s="1396">
        <f t="shared" si="32"/>
        <v>0</v>
      </c>
      <c r="M111" s="1397">
        <f t="shared" si="32"/>
        <v>0</v>
      </c>
      <c r="N111" s="1394">
        <f t="shared" si="32"/>
        <v>0</v>
      </c>
      <c r="O111" s="1398">
        <f t="shared" si="32"/>
        <v>0</v>
      </c>
      <c r="P111" s="1398">
        <f t="shared" si="32"/>
        <v>0</v>
      </c>
    </row>
    <row r="112" spans="2:16">
      <c r="B112" s="1399"/>
      <c r="C112" s="1400" t="s">
        <v>1366</v>
      </c>
      <c r="D112" s="1401"/>
      <c r="E112" s="1402"/>
      <c r="F112" s="1403"/>
      <c r="G112" s="1404"/>
      <c r="H112" s="1405"/>
      <c r="I112" s="1406"/>
      <c r="J112" s="1404"/>
      <c r="K112" s="1405"/>
      <c r="L112" s="1406"/>
      <c r="M112" s="1407"/>
      <c r="N112" s="1416"/>
      <c r="O112" s="1417"/>
      <c r="P112" s="1417"/>
    </row>
    <row r="113" spans="2:16">
      <c r="B113" s="1399"/>
      <c r="C113" s="1400" t="s">
        <v>1366</v>
      </c>
      <c r="D113" s="1401"/>
      <c r="E113" s="1402"/>
      <c r="F113" s="1403"/>
      <c r="G113" s="1404"/>
      <c r="H113" s="1405"/>
      <c r="I113" s="1406"/>
      <c r="J113" s="1404"/>
      <c r="K113" s="1405"/>
      <c r="L113" s="1406"/>
      <c r="M113" s="1407"/>
      <c r="N113" s="1416"/>
      <c r="O113" s="1417"/>
      <c r="P113" s="1417"/>
    </row>
    <row r="114" spans="2:16">
      <c r="B114" s="1399"/>
      <c r="C114" s="1400" t="s">
        <v>1366</v>
      </c>
      <c r="D114" s="1401"/>
      <c r="E114" s="1402"/>
      <c r="F114" s="1403"/>
      <c r="G114" s="1404"/>
      <c r="H114" s="1405"/>
      <c r="I114" s="1406"/>
      <c r="J114" s="1404"/>
      <c r="K114" s="1405"/>
      <c r="L114" s="1406"/>
      <c r="M114" s="1407"/>
      <c r="N114" s="1416"/>
      <c r="O114" s="1417"/>
      <c r="P114" s="1417"/>
    </row>
    <row r="115" spans="2:16">
      <c r="B115" s="1391" t="s">
        <v>126</v>
      </c>
      <c r="C115" s="1392" t="s">
        <v>23</v>
      </c>
      <c r="D115" s="1393"/>
      <c r="E115" s="1385"/>
      <c r="F115" s="1386"/>
      <c r="G115" s="1394">
        <f t="shared" ref="G115:P115" si="33">SUM(G116:G118)</f>
        <v>0</v>
      </c>
      <c r="H115" s="1395">
        <f t="shared" si="33"/>
        <v>0</v>
      </c>
      <c r="I115" s="1396">
        <f t="shared" si="33"/>
        <v>0</v>
      </c>
      <c r="J115" s="1394">
        <f t="shared" si="33"/>
        <v>0</v>
      </c>
      <c r="K115" s="1395">
        <f t="shared" si="33"/>
        <v>0</v>
      </c>
      <c r="L115" s="1396">
        <f t="shared" si="33"/>
        <v>0</v>
      </c>
      <c r="M115" s="1397">
        <f t="shared" si="33"/>
        <v>0</v>
      </c>
      <c r="N115" s="1394">
        <f t="shared" si="33"/>
        <v>0</v>
      </c>
      <c r="O115" s="1398">
        <f t="shared" si="33"/>
        <v>0</v>
      </c>
      <c r="P115" s="1398">
        <f t="shared" si="33"/>
        <v>0</v>
      </c>
    </row>
    <row r="116" spans="2:16">
      <c r="B116" s="1399"/>
      <c r="C116" s="1400" t="s">
        <v>1366</v>
      </c>
      <c r="D116" s="1401"/>
      <c r="E116" s="1402"/>
      <c r="F116" s="1403"/>
      <c r="G116" s="1404"/>
      <c r="H116" s="1405"/>
      <c r="I116" s="1406"/>
      <c r="J116" s="1404"/>
      <c r="K116" s="1405"/>
      <c r="L116" s="1406"/>
      <c r="M116" s="1407"/>
      <c r="N116" s="1416"/>
      <c r="O116" s="1417"/>
      <c r="P116" s="1417"/>
    </row>
    <row r="117" spans="2:16">
      <c r="B117" s="1399"/>
      <c r="C117" s="1400" t="s">
        <v>1366</v>
      </c>
      <c r="D117" s="1401"/>
      <c r="E117" s="1402"/>
      <c r="F117" s="1403"/>
      <c r="G117" s="1404"/>
      <c r="H117" s="1405"/>
      <c r="I117" s="1406"/>
      <c r="J117" s="1404"/>
      <c r="K117" s="1405"/>
      <c r="L117" s="1406"/>
      <c r="M117" s="1407"/>
      <c r="N117" s="1416"/>
      <c r="O117" s="1417"/>
      <c r="P117" s="1417"/>
    </row>
    <row r="118" spans="2:16">
      <c r="B118" s="1399"/>
      <c r="C118" s="1400" t="s">
        <v>1366</v>
      </c>
      <c r="D118" s="1401"/>
      <c r="E118" s="1402"/>
      <c r="F118" s="1403"/>
      <c r="G118" s="1404"/>
      <c r="H118" s="1405"/>
      <c r="I118" s="1406"/>
      <c r="J118" s="1404"/>
      <c r="K118" s="1405"/>
      <c r="L118" s="1406"/>
      <c r="M118" s="1407"/>
      <c r="N118" s="1416"/>
      <c r="O118" s="1417"/>
      <c r="P118" s="1417"/>
    </row>
    <row r="119" spans="2:16">
      <c r="B119" s="1391" t="s">
        <v>616</v>
      </c>
      <c r="C119" s="1392" t="s">
        <v>25</v>
      </c>
      <c r="D119" s="1393"/>
      <c r="E119" s="1385"/>
      <c r="F119" s="1386"/>
      <c r="G119" s="1394">
        <f t="shared" ref="G119:P119" si="34">SUM(G120:G122)</f>
        <v>0</v>
      </c>
      <c r="H119" s="1395">
        <f t="shared" si="34"/>
        <v>0</v>
      </c>
      <c r="I119" s="1396">
        <f t="shared" si="34"/>
        <v>0</v>
      </c>
      <c r="J119" s="1394">
        <f t="shared" si="34"/>
        <v>0</v>
      </c>
      <c r="K119" s="1395">
        <f t="shared" si="34"/>
        <v>0</v>
      </c>
      <c r="L119" s="1396">
        <f t="shared" si="34"/>
        <v>0</v>
      </c>
      <c r="M119" s="1397">
        <f t="shared" si="34"/>
        <v>0</v>
      </c>
      <c r="N119" s="1394">
        <f t="shared" si="34"/>
        <v>0</v>
      </c>
      <c r="O119" s="1398">
        <f t="shared" si="34"/>
        <v>0</v>
      </c>
      <c r="P119" s="1398">
        <f t="shared" si="34"/>
        <v>0</v>
      </c>
    </row>
    <row r="120" spans="2:16">
      <c r="B120" s="1399"/>
      <c r="C120" s="1400" t="s">
        <v>1366</v>
      </c>
      <c r="D120" s="1401"/>
      <c r="E120" s="1402"/>
      <c r="F120" s="1403"/>
      <c r="G120" s="1404"/>
      <c r="H120" s="1405"/>
      <c r="I120" s="1406"/>
      <c r="J120" s="1404"/>
      <c r="K120" s="1405"/>
      <c r="L120" s="1406"/>
      <c r="M120" s="1407"/>
      <c r="N120" s="1416"/>
      <c r="O120" s="1417"/>
      <c r="P120" s="1417"/>
    </row>
    <row r="121" spans="2:16">
      <c r="B121" s="1399"/>
      <c r="C121" s="1400" t="s">
        <v>1366</v>
      </c>
      <c r="D121" s="1401"/>
      <c r="E121" s="1402"/>
      <c r="F121" s="1403"/>
      <c r="G121" s="1404"/>
      <c r="H121" s="1405"/>
      <c r="I121" s="1406"/>
      <c r="J121" s="1404"/>
      <c r="K121" s="1405"/>
      <c r="L121" s="1406"/>
      <c r="M121" s="1407"/>
      <c r="N121" s="1416"/>
      <c r="O121" s="1417"/>
      <c r="P121" s="1417"/>
    </row>
    <row r="122" spans="2:16">
      <c r="B122" s="1399"/>
      <c r="C122" s="1400" t="s">
        <v>1366</v>
      </c>
      <c r="D122" s="1401"/>
      <c r="E122" s="1402"/>
      <c r="F122" s="1403"/>
      <c r="G122" s="1404"/>
      <c r="H122" s="1405"/>
      <c r="I122" s="1406"/>
      <c r="J122" s="1404"/>
      <c r="K122" s="1405"/>
      <c r="L122" s="1406"/>
      <c r="M122" s="1407"/>
      <c r="N122" s="1416"/>
      <c r="O122" s="1417"/>
      <c r="P122" s="1417"/>
    </row>
    <row r="123" spans="2:16">
      <c r="B123" s="1391" t="s">
        <v>617</v>
      </c>
      <c r="C123" s="1392" t="s">
        <v>27</v>
      </c>
      <c r="D123" s="1393"/>
      <c r="E123" s="1385"/>
      <c r="F123" s="1386"/>
      <c r="G123" s="1394">
        <f t="shared" ref="G123:P123" si="35">SUM(G124:G126)</f>
        <v>0</v>
      </c>
      <c r="H123" s="1395">
        <f t="shared" si="35"/>
        <v>0</v>
      </c>
      <c r="I123" s="1396">
        <f t="shared" si="35"/>
        <v>0</v>
      </c>
      <c r="J123" s="1394">
        <f t="shared" si="35"/>
        <v>0</v>
      </c>
      <c r="K123" s="1395">
        <f t="shared" si="35"/>
        <v>0</v>
      </c>
      <c r="L123" s="1396">
        <f t="shared" si="35"/>
        <v>0</v>
      </c>
      <c r="M123" s="1397">
        <f t="shared" si="35"/>
        <v>0</v>
      </c>
      <c r="N123" s="1394">
        <f t="shared" si="35"/>
        <v>0</v>
      </c>
      <c r="O123" s="1398">
        <f t="shared" si="35"/>
        <v>0</v>
      </c>
      <c r="P123" s="1398">
        <f t="shared" si="35"/>
        <v>0</v>
      </c>
    </row>
    <row r="124" spans="2:16">
      <c r="B124" s="1399"/>
      <c r="C124" s="1400" t="s">
        <v>1366</v>
      </c>
      <c r="D124" s="1401"/>
      <c r="E124" s="1402"/>
      <c r="F124" s="1403"/>
      <c r="G124" s="1404"/>
      <c r="H124" s="1405"/>
      <c r="I124" s="1406"/>
      <c r="J124" s="1404"/>
      <c r="K124" s="1405"/>
      <c r="L124" s="1406"/>
      <c r="M124" s="1407"/>
      <c r="N124" s="1416"/>
      <c r="O124" s="1417"/>
      <c r="P124" s="1417"/>
    </row>
    <row r="125" spans="2:16">
      <c r="B125" s="1399"/>
      <c r="C125" s="1400" t="s">
        <v>1366</v>
      </c>
      <c r="D125" s="1401"/>
      <c r="E125" s="1402"/>
      <c r="F125" s="1403"/>
      <c r="G125" s="1404"/>
      <c r="H125" s="1405"/>
      <c r="I125" s="1406"/>
      <c r="J125" s="1404"/>
      <c r="K125" s="1405"/>
      <c r="L125" s="1406"/>
      <c r="M125" s="1407"/>
      <c r="N125" s="1416"/>
      <c r="O125" s="1417"/>
      <c r="P125" s="1417"/>
    </row>
    <row r="126" spans="2:16">
      <c r="B126" s="1399"/>
      <c r="C126" s="1400" t="s">
        <v>1366</v>
      </c>
      <c r="D126" s="1401"/>
      <c r="E126" s="1402"/>
      <c r="F126" s="1403"/>
      <c r="G126" s="1404"/>
      <c r="H126" s="1405"/>
      <c r="I126" s="1406"/>
      <c r="J126" s="1404"/>
      <c r="K126" s="1405"/>
      <c r="L126" s="1406"/>
      <c r="M126" s="1407"/>
      <c r="N126" s="1416"/>
      <c r="O126" s="1417"/>
      <c r="P126" s="1417"/>
    </row>
    <row r="127" spans="2:16" ht="51">
      <c r="B127" s="1391" t="s">
        <v>618</v>
      </c>
      <c r="C127" s="1392" t="s">
        <v>604</v>
      </c>
      <c r="D127" s="1393"/>
      <c r="E127" s="1385"/>
      <c r="F127" s="1386"/>
      <c r="G127" s="1394">
        <f t="shared" ref="G127:P127" si="36">SUM(G128:G130)</f>
        <v>0</v>
      </c>
      <c r="H127" s="1395">
        <f t="shared" si="36"/>
        <v>0</v>
      </c>
      <c r="I127" s="1396">
        <f t="shared" si="36"/>
        <v>0</v>
      </c>
      <c r="J127" s="1394">
        <f t="shared" si="36"/>
        <v>0</v>
      </c>
      <c r="K127" s="1395">
        <f t="shared" si="36"/>
        <v>0</v>
      </c>
      <c r="L127" s="1396">
        <f t="shared" si="36"/>
        <v>0</v>
      </c>
      <c r="M127" s="1397">
        <f t="shared" si="36"/>
        <v>0</v>
      </c>
      <c r="N127" s="1394">
        <f t="shared" si="36"/>
        <v>0</v>
      </c>
      <c r="O127" s="1398">
        <f t="shared" si="36"/>
        <v>0</v>
      </c>
      <c r="P127" s="1398">
        <f t="shared" si="36"/>
        <v>0</v>
      </c>
    </row>
    <row r="128" spans="2:16">
      <c r="B128" s="1399"/>
      <c r="C128" s="1400" t="s">
        <v>1366</v>
      </c>
      <c r="D128" s="1401"/>
      <c r="E128" s="1402"/>
      <c r="F128" s="1403"/>
      <c r="G128" s="1404"/>
      <c r="H128" s="1405"/>
      <c r="I128" s="1406"/>
      <c r="J128" s="1404"/>
      <c r="K128" s="1405"/>
      <c r="L128" s="1406"/>
      <c r="M128" s="1407"/>
      <c r="N128" s="1416"/>
      <c r="O128" s="1417"/>
      <c r="P128" s="1417"/>
    </row>
    <row r="129" spans="2:16">
      <c r="B129" s="1399"/>
      <c r="C129" s="1400" t="s">
        <v>1366</v>
      </c>
      <c r="D129" s="1401"/>
      <c r="E129" s="1402"/>
      <c r="F129" s="1403"/>
      <c r="G129" s="1404"/>
      <c r="H129" s="1405"/>
      <c r="I129" s="1406"/>
      <c r="J129" s="1404"/>
      <c r="K129" s="1405"/>
      <c r="L129" s="1406"/>
      <c r="M129" s="1407"/>
      <c r="N129" s="1416"/>
      <c r="O129" s="1417"/>
      <c r="P129" s="1417"/>
    </row>
    <row r="130" spans="2:16">
      <c r="B130" s="1399"/>
      <c r="C130" s="1400" t="s">
        <v>1366</v>
      </c>
      <c r="D130" s="1401"/>
      <c r="E130" s="1402"/>
      <c r="F130" s="1403"/>
      <c r="G130" s="1404"/>
      <c r="H130" s="1405"/>
      <c r="I130" s="1406"/>
      <c r="J130" s="1404"/>
      <c r="K130" s="1405"/>
      <c r="L130" s="1406"/>
      <c r="M130" s="1407"/>
      <c r="N130" s="1416"/>
      <c r="O130" s="1417"/>
      <c r="P130" s="1417"/>
    </row>
    <row r="131" spans="2:16">
      <c r="B131" s="1418" t="s">
        <v>295</v>
      </c>
      <c r="C131" s="1419" t="s">
        <v>31</v>
      </c>
      <c r="D131" s="1420"/>
      <c r="E131" s="1385"/>
      <c r="F131" s="1386"/>
      <c r="G131" s="1387">
        <f t="shared" ref="G131:P131" si="37">G132+G136</f>
        <v>0</v>
      </c>
      <c r="H131" s="1388">
        <f t="shared" si="37"/>
        <v>0</v>
      </c>
      <c r="I131" s="1389">
        <f t="shared" si="37"/>
        <v>0</v>
      </c>
      <c r="J131" s="1387">
        <f t="shared" si="37"/>
        <v>0</v>
      </c>
      <c r="K131" s="1388">
        <f t="shared" si="37"/>
        <v>0</v>
      </c>
      <c r="L131" s="1389">
        <f t="shared" si="37"/>
        <v>0</v>
      </c>
      <c r="M131" s="1385">
        <f t="shared" si="37"/>
        <v>0</v>
      </c>
      <c r="N131" s="1387">
        <f t="shared" si="37"/>
        <v>0</v>
      </c>
      <c r="O131" s="1390">
        <f t="shared" si="37"/>
        <v>0</v>
      </c>
      <c r="P131" s="1390">
        <f t="shared" si="37"/>
        <v>0</v>
      </c>
    </row>
    <row r="132" spans="2:16" ht="64.5">
      <c r="B132" s="1421" t="s">
        <v>297</v>
      </c>
      <c r="C132" s="1422" t="s">
        <v>33</v>
      </c>
      <c r="D132" s="1423"/>
      <c r="E132" s="1385"/>
      <c r="F132" s="1386"/>
      <c r="G132" s="1394">
        <f t="shared" ref="G132:P132" si="38">SUM(G133:G135)</f>
        <v>0</v>
      </c>
      <c r="H132" s="1395">
        <f t="shared" si="38"/>
        <v>0</v>
      </c>
      <c r="I132" s="1396">
        <f t="shared" si="38"/>
        <v>0</v>
      </c>
      <c r="J132" s="1394">
        <f t="shared" si="38"/>
        <v>0</v>
      </c>
      <c r="K132" s="1395">
        <f t="shared" si="38"/>
        <v>0</v>
      </c>
      <c r="L132" s="1396">
        <f t="shared" si="38"/>
        <v>0</v>
      </c>
      <c r="M132" s="1397">
        <f t="shared" si="38"/>
        <v>0</v>
      </c>
      <c r="N132" s="1394">
        <f t="shared" si="38"/>
        <v>0</v>
      </c>
      <c r="O132" s="1398">
        <f t="shared" si="38"/>
        <v>0</v>
      </c>
      <c r="P132" s="1398">
        <f t="shared" si="38"/>
        <v>0</v>
      </c>
    </row>
    <row r="133" spans="2:16">
      <c r="B133" s="1399"/>
      <c r="C133" s="1400" t="s">
        <v>1366</v>
      </c>
      <c r="D133" s="1401"/>
      <c r="E133" s="1451"/>
      <c r="F133" s="1452"/>
      <c r="G133" s="1404"/>
      <c r="H133" s="1405"/>
      <c r="I133" s="1406"/>
      <c r="J133" s="1404"/>
      <c r="K133" s="1405"/>
      <c r="L133" s="1406"/>
      <c r="M133" s="1407"/>
      <c r="N133" s="1416"/>
      <c r="O133" s="1417"/>
      <c r="P133" s="1417"/>
    </row>
    <row r="134" spans="2:16">
      <c r="B134" s="1399"/>
      <c r="C134" s="1400" t="s">
        <v>1366</v>
      </c>
      <c r="D134" s="1401"/>
      <c r="E134" s="1402"/>
      <c r="F134" s="1403"/>
      <c r="G134" s="1404"/>
      <c r="H134" s="1405"/>
      <c r="I134" s="1406"/>
      <c r="J134" s="1404"/>
      <c r="K134" s="1405"/>
      <c r="L134" s="1406"/>
      <c r="M134" s="1407"/>
      <c r="N134" s="1416"/>
      <c r="O134" s="1417"/>
      <c r="P134" s="1417"/>
    </row>
    <row r="135" spans="2:16">
      <c r="B135" s="1399"/>
      <c r="C135" s="1400" t="s">
        <v>1366</v>
      </c>
      <c r="D135" s="1401"/>
      <c r="E135" s="1402"/>
      <c r="F135" s="1403"/>
      <c r="G135" s="1404"/>
      <c r="H135" s="1405"/>
      <c r="I135" s="1406"/>
      <c r="J135" s="1404"/>
      <c r="K135" s="1405"/>
      <c r="L135" s="1406"/>
      <c r="M135" s="1407"/>
      <c r="N135" s="1416"/>
      <c r="O135" s="1417"/>
      <c r="P135" s="1417"/>
    </row>
    <row r="136" spans="2:16">
      <c r="B136" s="1421" t="s">
        <v>298</v>
      </c>
      <c r="C136" s="1422" t="s">
        <v>35</v>
      </c>
      <c r="D136" s="1423"/>
      <c r="E136" s="1385"/>
      <c r="F136" s="1386"/>
      <c r="G136" s="1394">
        <f t="shared" ref="G136:P136" si="39">SUM(G137:G139)</f>
        <v>0</v>
      </c>
      <c r="H136" s="1395">
        <f t="shared" si="39"/>
        <v>0</v>
      </c>
      <c r="I136" s="1396">
        <f t="shared" si="39"/>
        <v>0</v>
      </c>
      <c r="J136" s="1394">
        <f t="shared" si="39"/>
        <v>0</v>
      </c>
      <c r="K136" s="1395">
        <f t="shared" si="39"/>
        <v>0</v>
      </c>
      <c r="L136" s="1396">
        <f t="shared" si="39"/>
        <v>0</v>
      </c>
      <c r="M136" s="1397">
        <f t="shared" si="39"/>
        <v>0</v>
      </c>
      <c r="N136" s="1394">
        <f t="shared" si="39"/>
        <v>0</v>
      </c>
      <c r="O136" s="1398">
        <f t="shared" si="39"/>
        <v>0</v>
      </c>
      <c r="P136" s="1398">
        <f t="shared" si="39"/>
        <v>0</v>
      </c>
    </row>
    <row r="137" spans="2:16">
      <c r="B137" s="1399"/>
      <c r="C137" s="1400" t="s">
        <v>1366</v>
      </c>
      <c r="D137" s="1401"/>
      <c r="E137" s="1451"/>
      <c r="F137" s="1452"/>
      <c r="G137" s="1404"/>
      <c r="H137" s="1405"/>
      <c r="I137" s="1406"/>
      <c r="J137" s="1404"/>
      <c r="K137" s="1405"/>
      <c r="L137" s="1406"/>
      <c r="M137" s="1407"/>
      <c r="N137" s="1416"/>
      <c r="O137" s="1417"/>
      <c r="P137" s="1417"/>
    </row>
    <row r="138" spans="2:16">
      <c r="B138" s="1399"/>
      <c r="C138" s="1400" t="s">
        <v>1366</v>
      </c>
      <c r="D138" s="1401"/>
      <c r="E138" s="1402"/>
      <c r="F138" s="1403"/>
      <c r="G138" s="1404"/>
      <c r="H138" s="1405"/>
      <c r="I138" s="1406"/>
      <c r="J138" s="1404"/>
      <c r="K138" s="1405"/>
      <c r="L138" s="1406"/>
      <c r="M138" s="1407"/>
      <c r="N138" s="1416"/>
      <c r="O138" s="1417"/>
      <c r="P138" s="1417"/>
    </row>
    <row r="139" spans="2:16">
      <c r="B139" s="1399"/>
      <c r="C139" s="1400" t="s">
        <v>1366</v>
      </c>
      <c r="D139" s="1401"/>
      <c r="E139" s="1402"/>
      <c r="F139" s="1403"/>
      <c r="G139" s="1404"/>
      <c r="H139" s="1405"/>
      <c r="I139" s="1406"/>
      <c r="J139" s="1404"/>
      <c r="K139" s="1405"/>
      <c r="L139" s="1406"/>
      <c r="M139" s="1407"/>
      <c r="N139" s="1416"/>
      <c r="O139" s="1417"/>
      <c r="P139" s="1417"/>
    </row>
    <row r="140" spans="2:16">
      <c r="B140" s="1418" t="s">
        <v>300</v>
      </c>
      <c r="C140" s="1419" t="s">
        <v>37</v>
      </c>
      <c r="D140" s="1420"/>
      <c r="E140" s="1385"/>
      <c r="F140" s="1386"/>
      <c r="G140" s="1386">
        <f>G141+G157+G145+G149+G153</f>
        <v>0</v>
      </c>
      <c r="H140" s="1412">
        <f t="shared" ref="H140:P140" si="40">H141+H157+H145+H149+H153</f>
        <v>0</v>
      </c>
      <c r="I140" s="1413">
        <f t="shared" si="40"/>
        <v>0</v>
      </c>
      <c r="J140" s="1386">
        <f t="shared" si="40"/>
        <v>0</v>
      </c>
      <c r="K140" s="1412">
        <f t="shared" si="40"/>
        <v>0</v>
      </c>
      <c r="L140" s="1413">
        <f t="shared" si="40"/>
        <v>0</v>
      </c>
      <c r="M140" s="1387">
        <f t="shared" si="40"/>
        <v>0</v>
      </c>
      <c r="N140" s="1424">
        <f t="shared" si="40"/>
        <v>0</v>
      </c>
      <c r="O140" s="1413">
        <f t="shared" si="40"/>
        <v>0</v>
      </c>
      <c r="P140" s="1415">
        <f t="shared" si="40"/>
        <v>0</v>
      </c>
    </row>
    <row r="141" spans="2:16">
      <c r="B141" s="1421" t="s">
        <v>301</v>
      </c>
      <c r="C141" s="1422" t="s">
        <v>39</v>
      </c>
      <c r="D141" s="1423"/>
      <c r="E141" s="1385"/>
      <c r="F141" s="1386"/>
      <c r="G141" s="1394">
        <f t="shared" ref="G141:P141" si="41">SUM(G142:G144)</f>
        <v>0</v>
      </c>
      <c r="H141" s="1395">
        <f t="shared" si="41"/>
        <v>0</v>
      </c>
      <c r="I141" s="1396">
        <f t="shared" si="41"/>
        <v>0</v>
      </c>
      <c r="J141" s="1394">
        <f t="shared" si="41"/>
        <v>0</v>
      </c>
      <c r="K141" s="1395">
        <f t="shared" si="41"/>
        <v>0</v>
      </c>
      <c r="L141" s="1396">
        <f t="shared" si="41"/>
        <v>0</v>
      </c>
      <c r="M141" s="1397">
        <f t="shared" si="41"/>
        <v>0</v>
      </c>
      <c r="N141" s="1394">
        <f t="shared" si="41"/>
        <v>0</v>
      </c>
      <c r="O141" s="1398">
        <f t="shared" si="41"/>
        <v>0</v>
      </c>
      <c r="P141" s="1398">
        <f t="shared" si="41"/>
        <v>0</v>
      </c>
    </row>
    <row r="142" spans="2:16">
      <c r="B142" s="1399"/>
      <c r="C142" s="1400" t="s">
        <v>1366</v>
      </c>
      <c r="D142" s="1401"/>
      <c r="E142" s="1402"/>
      <c r="F142" s="1403"/>
      <c r="G142" s="1404"/>
      <c r="H142" s="1405"/>
      <c r="I142" s="1406"/>
      <c r="J142" s="1404"/>
      <c r="K142" s="1405"/>
      <c r="L142" s="1406"/>
      <c r="M142" s="1407"/>
      <c r="N142" s="1404"/>
      <c r="O142" s="1408"/>
      <c r="P142" s="1408"/>
    </row>
    <row r="143" spans="2:16">
      <c r="B143" s="1399"/>
      <c r="C143" s="1400" t="s">
        <v>1366</v>
      </c>
      <c r="D143" s="1401"/>
      <c r="E143" s="1402"/>
      <c r="F143" s="1403"/>
      <c r="G143" s="1404"/>
      <c r="H143" s="1405"/>
      <c r="I143" s="1406"/>
      <c r="J143" s="1404"/>
      <c r="K143" s="1405"/>
      <c r="L143" s="1406"/>
      <c r="M143" s="1407"/>
      <c r="N143" s="1404"/>
      <c r="O143" s="1408"/>
      <c r="P143" s="1408"/>
    </row>
    <row r="144" spans="2:16">
      <c r="B144" s="1399"/>
      <c r="C144" s="1400" t="s">
        <v>1366</v>
      </c>
      <c r="D144" s="1401"/>
      <c r="E144" s="1402"/>
      <c r="F144" s="1403"/>
      <c r="G144" s="1404"/>
      <c r="H144" s="1405"/>
      <c r="I144" s="1406"/>
      <c r="J144" s="1404"/>
      <c r="K144" s="1405"/>
      <c r="L144" s="1406"/>
      <c r="M144" s="1407"/>
      <c r="N144" s="1404"/>
      <c r="O144" s="1408"/>
      <c r="P144" s="1408"/>
    </row>
    <row r="145" spans="2:16">
      <c r="B145" s="1421" t="s">
        <v>303</v>
      </c>
      <c r="C145" s="1422" t="s">
        <v>42</v>
      </c>
      <c r="D145" s="1423"/>
      <c r="E145" s="1385"/>
      <c r="F145" s="1386"/>
      <c r="G145" s="1394">
        <f t="shared" ref="G145:P145" si="42">SUM(G146:G148)</f>
        <v>0</v>
      </c>
      <c r="H145" s="1395">
        <f t="shared" si="42"/>
        <v>0</v>
      </c>
      <c r="I145" s="1396">
        <f t="shared" si="42"/>
        <v>0</v>
      </c>
      <c r="J145" s="1394">
        <f t="shared" si="42"/>
        <v>0</v>
      </c>
      <c r="K145" s="1395">
        <f t="shared" si="42"/>
        <v>0</v>
      </c>
      <c r="L145" s="1396">
        <f t="shared" si="42"/>
        <v>0</v>
      </c>
      <c r="M145" s="1397">
        <f t="shared" si="42"/>
        <v>0</v>
      </c>
      <c r="N145" s="1394">
        <f t="shared" si="42"/>
        <v>0</v>
      </c>
      <c r="O145" s="1398">
        <f t="shared" si="42"/>
        <v>0</v>
      </c>
      <c r="P145" s="1398">
        <f t="shared" si="42"/>
        <v>0</v>
      </c>
    </row>
    <row r="146" spans="2:16">
      <c r="B146" s="1454"/>
      <c r="C146" s="1400" t="s">
        <v>1366</v>
      </c>
      <c r="D146" s="1401"/>
      <c r="E146" s="1402"/>
      <c r="F146" s="1403"/>
      <c r="G146" s="1404"/>
      <c r="H146" s="1405"/>
      <c r="I146" s="1406"/>
      <c r="J146" s="1404"/>
      <c r="K146" s="1405"/>
      <c r="L146" s="1406"/>
      <c r="M146" s="1407"/>
      <c r="N146" s="1404"/>
      <c r="O146" s="1408"/>
      <c r="P146" s="1408"/>
    </row>
    <row r="147" spans="2:16">
      <c r="B147" s="1454"/>
      <c r="C147" s="1400" t="s">
        <v>1366</v>
      </c>
      <c r="D147" s="1401"/>
      <c r="E147" s="1402"/>
      <c r="F147" s="1403"/>
      <c r="G147" s="1404"/>
      <c r="H147" s="1405"/>
      <c r="I147" s="1406"/>
      <c r="J147" s="1404"/>
      <c r="K147" s="1405"/>
      <c r="L147" s="1406"/>
      <c r="M147" s="1407"/>
      <c r="N147" s="1404"/>
      <c r="O147" s="1408"/>
      <c r="P147" s="1408"/>
    </row>
    <row r="148" spans="2:16">
      <c r="B148" s="1454"/>
      <c r="C148" s="1400" t="s">
        <v>1366</v>
      </c>
      <c r="D148" s="1401"/>
      <c r="E148" s="1402"/>
      <c r="F148" s="1403"/>
      <c r="G148" s="1404"/>
      <c r="H148" s="1405"/>
      <c r="I148" s="1406"/>
      <c r="J148" s="1404"/>
      <c r="K148" s="1405"/>
      <c r="L148" s="1406"/>
      <c r="M148" s="1407"/>
      <c r="N148" s="1404"/>
      <c r="O148" s="1408"/>
      <c r="P148" s="1408"/>
    </row>
    <row r="149" spans="2:16" ht="33" customHeight="1">
      <c r="B149" s="1421" t="s">
        <v>619</v>
      </c>
      <c r="C149" s="1422" t="s">
        <v>45</v>
      </c>
      <c r="D149" s="1423"/>
      <c r="E149" s="1385"/>
      <c r="F149" s="1386"/>
      <c r="G149" s="1394">
        <f t="shared" ref="G149:P149" si="43">SUM(G150:G152)</f>
        <v>0</v>
      </c>
      <c r="H149" s="1395">
        <f t="shared" si="43"/>
        <v>0</v>
      </c>
      <c r="I149" s="1396">
        <f t="shared" si="43"/>
        <v>0</v>
      </c>
      <c r="J149" s="1394">
        <f t="shared" si="43"/>
        <v>0</v>
      </c>
      <c r="K149" s="1395">
        <f t="shared" si="43"/>
        <v>0</v>
      </c>
      <c r="L149" s="1396">
        <f t="shared" si="43"/>
        <v>0</v>
      </c>
      <c r="M149" s="1397">
        <f t="shared" si="43"/>
        <v>0</v>
      </c>
      <c r="N149" s="1394">
        <f t="shared" si="43"/>
        <v>0</v>
      </c>
      <c r="O149" s="1398">
        <f t="shared" si="43"/>
        <v>0</v>
      </c>
      <c r="P149" s="1398">
        <f t="shared" si="43"/>
        <v>0</v>
      </c>
    </row>
    <row r="150" spans="2:16">
      <c r="B150" s="1454"/>
      <c r="C150" s="1400" t="s">
        <v>1366</v>
      </c>
      <c r="D150" s="1401"/>
      <c r="E150" s="1402"/>
      <c r="F150" s="1403"/>
      <c r="G150" s="1404"/>
      <c r="H150" s="1405"/>
      <c r="I150" s="1406"/>
      <c r="J150" s="1404"/>
      <c r="K150" s="1405"/>
      <c r="L150" s="1406"/>
      <c r="M150" s="1407"/>
      <c r="N150" s="1404"/>
      <c r="O150" s="1408"/>
      <c r="P150" s="1408"/>
    </row>
    <row r="151" spans="2:16">
      <c r="B151" s="1454"/>
      <c r="C151" s="1400" t="s">
        <v>1366</v>
      </c>
      <c r="D151" s="1401"/>
      <c r="E151" s="1402"/>
      <c r="F151" s="1403"/>
      <c r="G151" s="1404"/>
      <c r="H151" s="1405"/>
      <c r="I151" s="1406"/>
      <c r="J151" s="1404"/>
      <c r="K151" s="1405"/>
      <c r="L151" s="1406"/>
      <c r="M151" s="1407"/>
      <c r="N151" s="1404"/>
      <c r="O151" s="1408"/>
      <c r="P151" s="1408"/>
    </row>
    <row r="152" spans="2:16">
      <c r="B152" s="1454"/>
      <c r="C152" s="1400" t="s">
        <v>1366</v>
      </c>
      <c r="D152" s="1401"/>
      <c r="E152" s="1402"/>
      <c r="F152" s="1403"/>
      <c r="G152" s="1404"/>
      <c r="H152" s="1405"/>
      <c r="I152" s="1406"/>
      <c r="J152" s="1404"/>
      <c r="K152" s="1405"/>
      <c r="L152" s="1406"/>
      <c r="M152" s="1407"/>
      <c r="N152" s="1404"/>
      <c r="O152" s="1408"/>
      <c r="P152" s="1408"/>
    </row>
    <row r="153" spans="2:16" ht="26.25">
      <c r="B153" s="1421" t="s">
        <v>620</v>
      </c>
      <c r="C153" s="1422" t="s">
        <v>47</v>
      </c>
      <c r="D153" s="1423"/>
      <c r="E153" s="1385"/>
      <c r="F153" s="1386"/>
      <c r="G153" s="1394">
        <f t="shared" ref="G153:P153" si="44">SUM(G154:G156)</f>
        <v>0</v>
      </c>
      <c r="H153" s="1395">
        <f t="shared" si="44"/>
        <v>0</v>
      </c>
      <c r="I153" s="1396">
        <f t="shared" si="44"/>
        <v>0</v>
      </c>
      <c r="J153" s="1394">
        <f t="shared" si="44"/>
        <v>0</v>
      </c>
      <c r="K153" s="1395">
        <f t="shared" si="44"/>
        <v>0</v>
      </c>
      <c r="L153" s="1396">
        <f t="shared" si="44"/>
        <v>0</v>
      </c>
      <c r="M153" s="1397">
        <f t="shared" si="44"/>
        <v>0</v>
      </c>
      <c r="N153" s="1394">
        <f t="shared" si="44"/>
        <v>0</v>
      </c>
      <c r="O153" s="1398">
        <f t="shared" si="44"/>
        <v>0</v>
      </c>
      <c r="P153" s="1398">
        <f t="shared" si="44"/>
        <v>0</v>
      </c>
    </row>
    <row r="154" spans="2:16">
      <c r="B154" s="1454"/>
      <c r="C154" s="1400" t="s">
        <v>1366</v>
      </c>
      <c r="D154" s="1401"/>
      <c r="E154" s="1402"/>
      <c r="F154" s="1403"/>
      <c r="G154" s="1404"/>
      <c r="H154" s="1405"/>
      <c r="I154" s="1406"/>
      <c r="J154" s="1404"/>
      <c r="K154" s="1405"/>
      <c r="L154" s="1406"/>
      <c r="M154" s="1407"/>
      <c r="N154" s="1404"/>
      <c r="O154" s="1408"/>
      <c r="P154" s="1408"/>
    </row>
    <row r="155" spans="2:16">
      <c r="B155" s="1454"/>
      <c r="C155" s="1400" t="s">
        <v>1366</v>
      </c>
      <c r="D155" s="1401"/>
      <c r="E155" s="1402"/>
      <c r="F155" s="1403"/>
      <c r="G155" s="1404"/>
      <c r="H155" s="1405"/>
      <c r="I155" s="1406"/>
      <c r="J155" s="1404"/>
      <c r="K155" s="1405"/>
      <c r="L155" s="1406"/>
      <c r="M155" s="1407"/>
      <c r="N155" s="1404"/>
      <c r="O155" s="1408"/>
      <c r="P155" s="1408"/>
    </row>
    <row r="156" spans="2:16">
      <c r="B156" s="1454"/>
      <c r="C156" s="1400" t="s">
        <v>1366</v>
      </c>
      <c r="D156" s="1401"/>
      <c r="E156" s="1402"/>
      <c r="F156" s="1403"/>
      <c r="G156" s="1404"/>
      <c r="H156" s="1405"/>
      <c r="I156" s="1406"/>
      <c r="J156" s="1404"/>
      <c r="K156" s="1405"/>
      <c r="L156" s="1406"/>
      <c r="M156" s="1407"/>
      <c r="N156" s="1404"/>
      <c r="O156" s="1408"/>
      <c r="P156" s="1408"/>
    </row>
    <row r="157" spans="2:16" ht="26.25">
      <c r="B157" s="1421" t="s">
        <v>621</v>
      </c>
      <c r="C157" s="1426" t="s">
        <v>610</v>
      </c>
      <c r="D157" s="1427"/>
      <c r="E157" s="1385"/>
      <c r="F157" s="1386"/>
      <c r="G157" s="1394">
        <f t="shared" ref="G157:P157" si="45">SUM(G158:G160)</f>
        <v>0</v>
      </c>
      <c r="H157" s="1395">
        <f t="shared" si="45"/>
        <v>0</v>
      </c>
      <c r="I157" s="1396">
        <f t="shared" si="45"/>
        <v>0</v>
      </c>
      <c r="J157" s="1394">
        <f t="shared" si="45"/>
        <v>0</v>
      </c>
      <c r="K157" s="1395">
        <f t="shared" si="45"/>
        <v>0</v>
      </c>
      <c r="L157" s="1396">
        <f t="shared" si="45"/>
        <v>0</v>
      </c>
      <c r="M157" s="1397">
        <f t="shared" si="45"/>
        <v>0</v>
      </c>
      <c r="N157" s="1394">
        <f t="shared" si="45"/>
        <v>0</v>
      </c>
      <c r="O157" s="1398">
        <f t="shared" si="45"/>
        <v>0</v>
      </c>
      <c r="P157" s="1398">
        <f t="shared" si="45"/>
        <v>0</v>
      </c>
    </row>
    <row r="158" spans="2:16">
      <c r="B158" s="1399"/>
      <c r="C158" s="1400" t="s">
        <v>1366</v>
      </c>
      <c r="D158" s="1401"/>
      <c r="E158" s="1402"/>
      <c r="F158" s="1403"/>
      <c r="G158" s="1404"/>
      <c r="H158" s="1405"/>
      <c r="I158" s="1406"/>
      <c r="J158" s="1404"/>
      <c r="K158" s="1405"/>
      <c r="L158" s="1406"/>
      <c r="M158" s="1407"/>
      <c r="N158" s="1404"/>
      <c r="O158" s="1408"/>
      <c r="P158" s="1408"/>
    </row>
    <row r="159" spans="2:16">
      <c r="B159" s="1399"/>
      <c r="C159" s="1400" t="s">
        <v>1366</v>
      </c>
      <c r="D159" s="1401"/>
      <c r="E159" s="1402"/>
      <c r="F159" s="1403"/>
      <c r="G159" s="1404"/>
      <c r="H159" s="1405"/>
      <c r="I159" s="1406"/>
      <c r="J159" s="1404"/>
      <c r="K159" s="1405"/>
      <c r="L159" s="1406"/>
      <c r="M159" s="1407"/>
      <c r="N159" s="1404"/>
      <c r="O159" s="1408"/>
      <c r="P159" s="1408"/>
    </row>
    <row r="160" spans="2:16">
      <c r="B160" s="1399"/>
      <c r="C160" s="1400" t="s">
        <v>1366</v>
      </c>
      <c r="D160" s="1401"/>
      <c r="E160" s="1402"/>
      <c r="F160" s="1403"/>
      <c r="G160" s="1404"/>
      <c r="H160" s="1405"/>
      <c r="I160" s="1406"/>
      <c r="J160" s="1404"/>
      <c r="K160" s="1405"/>
      <c r="L160" s="1406"/>
      <c r="M160" s="1407"/>
      <c r="N160" s="1404"/>
      <c r="O160" s="1408"/>
      <c r="P160" s="1408"/>
    </row>
    <row r="161" spans="2:16">
      <c r="B161" s="1428" t="s">
        <v>305</v>
      </c>
      <c r="C161" s="1429" t="s">
        <v>53</v>
      </c>
      <c r="D161" s="1430"/>
      <c r="E161" s="1431"/>
      <c r="F161" s="1432"/>
      <c r="G161" s="1424">
        <f>G162+G166</f>
        <v>0</v>
      </c>
      <c r="H161" s="1412">
        <f t="shared" ref="H161:P161" si="46">H162+H166</f>
        <v>0</v>
      </c>
      <c r="I161" s="1414">
        <f t="shared" si="46"/>
        <v>0</v>
      </c>
      <c r="J161" s="1424">
        <f t="shared" si="46"/>
        <v>0</v>
      </c>
      <c r="K161" s="1412">
        <f t="shared" si="46"/>
        <v>0</v>
      </c>
      <c r="L161" s="1414">
        <f t="shared" si="46"/>
        <v>0</v>
      </c>
      <c r="M161" s="1431">
        <f t="shared" si="46"/>
        <v>0</v>
      </c>
      <c r="N161" s="1424">
        <f t="shared" si="46"/>
        <v>0</v>
      </c>
      <c r="O161" s="1433">
        <f t="shared" si="46"/>
        <v>0</v>
      </c>
      <c r="P161" s="1433">
        <f t="shared" si="46"/>
        <v>0</v>
      </c>
    </row>
    <row r="162" spans="2:16">
      <c r="B162" s="1434" t="s">
        <v>307</v>
      </c>
      <c r="C162" s="1455" t="s">
        <v>55</v>
      </c>
      <c r="D162" s="1427"/>
      <c r="E162" s="1435"/>
      <c r="F162" s="1436"/>
      <c r="G162" s="1394">
        <f t="shared" ref="G162:P162" si="47">SUM(G163:G165)</f>
        <v>0</v>
      </c>
      <c r="H162" s="1395">
        <f t="shared" si="47"/>
        <v>0</v>
      </c>
      <c r="I162" s="1396">
        <f t="shared" si="47"/>
        <v>0</v>
      </c>
      <c r="J162" s="1394">
        <f t="shared" si="47"/>
        <v>0</v>
      </c>
      <c r="K162" s="1395">
        <f t="shared" si="47"/>
        <v>0</v>
      </c>
      <c r="L162" s="1396">
        <f t="shared" si="47"/>
        <v>0</v>
      </c>
      <c r="M162" s="1397">
        <f t="shared" si="47"/>
        <v>0</v>
      </c>
      <c r="N162" s="1394">
        <f t="shared" si="47"/>
        <v>0</v>
      </c>
      <c r="O162" s="1398">
        <f t="shared" si="47"/>
        <v>0</v>
      </c>
      <c r="P162" s="1398">
        <f t="shared" si="47"/>
        <v>0</v>
      </c>
    </row>
    <row r="163" spans="2:16">
      <c r="B163" s="1399"/>
      <c r="C163" s="1400" t="s">
        <v>1366</v>
      </c>
      <c r="D163" s="1401"/>
      <c r="E163" s="1451"/>
      <c r="F163" s="1452"/>
      <c r="G163" s="1439"/>
      <c r="H163" s="1440"/>
      <c r="I163" s="1441"/>
      <c r="J163" s="1439"/>
      <c r="K163" s="1440"/>
      <c r="L163" s="1441"/>
      <c r="M163" s="1442"/>
      <c r="N163" s="1439"/>
      <c r="O163" s="1443"/>
      <c r="P163" s="1443"/>
    </row>
    <row r="164" spans="2:16">
      <c r="B164" s="1399"/>
      <c r="C164" s="1400" t="s">
        <v>1366</v>
      </c>
      <c r="D164" s="1401"/>
      <c r="E164" s="1437"/>
      <c r="F164" s="1438"/>
      <c r="G164" s="1439"/>
      <c r="H164" s="1440"/>
      <c r="I164" s="1441"/>
      <c r="J164" s="1439"/>
      <c r="K164" s="1440"/>
      <c r="L164" s="1441"/>
      <c r="M164" s="1442"/>
      <c r="N164" s="1439"/>
      <c r="O164" s="1443"/>
      <c r="P164" s="1443"/>
    </row>
    <row r="165" spans="2:16">
      <c r="B165" s="1399"/>
      <c r="C165" s="1400" t="s">
        <v>1366</v>
      </c>
      <c r="D165" s="1401"/>
      <c r="E165" s="1437"/>
      <c r="F165" s="1438"/>
      <c r="G165" s="1439"/>
      <c r="H165" s="1440"/>
      <c r="I165" s="1441"/>
      <c r="J165" s="1439"/>
      <c r="K165" s="1440"/>
      <c r="L165" s="1441"/>
      <c r="M165" s="1442"/>
      <c r="N165" s="1439"/>
      <c r="O165" s="1443"/>
      <c r="P165" s="1443"/>
    </row>
    <row r="166" spans="2:16" ht="26.25">
      <c r="B166" s="1449" t="s">
        <v>309</v>
      </c>
      <c r="C166" s="1455" t="s">
        <v>57</v>
      </c>
      <c r="D166" s="1423"/>
      <c r="E166" s="1431"/>
      <c r="F166" s="1432"/>
      <c r="G166" s="1394">
        <f t="shared" ref="G166:P166" si="48">SUM(G167:G169)</f>
        <v>0</v>
      </c>
      <c r="H166" s="1395">
        <f t="shared" si="48"/>
        <v>0</v>
      </c>
      <c r="I166" s="1396">
        <f t="shared" si="48"/>
        <v>0</v>
      </c>
      <c r="J166" s="1394">
        <f t="shared" si="48"/>
        <v>0</v>
      </c>
      <c r="K166" s="1395">
        <f t="shared" si="48"/>
        <v>0</v>
      </c>
      <c r="L166" s="1396">
        <f t="shared" si="48"/>
        <v>0</v>
      </c>
      <c r="M166" s="1397">
        <f t="shared" si="48"/>
        <v>0</v>
      </c>
      <c r="N166" s="1394">
        <f t="shared" si="48"/>
        <v>0</v>
      </c>
      <c r="O166" s="1398">
        <f t="shared" si="48"/>
        <v>0</v>
      </c>
      <c r="P166" s="1398">
        <f t="shared" si="48"/>
        <v>0</v>
      </c>
    </row>
    <row r="167" spans="2:16">
      <c r="B167" s="1399"/>
      <c r="C167" s="1400" t="s">
        <v>1366</v>
      </c>
      <c r="D167" s="1401"/>
      <c r="E167" s="1451"/>
      <c r="F167" s="1452"/>
      <c r="G167" s="1444"/>
      <c r="H167" s="1445"/>
      <c r="I167" s="1446"/>
      <c r="J167" s="1444"/>
      <c r="K167" s="1445"/>
      <c r="L167" s="1446"/>
      <c r="M167" s="1447"/>
      <c r="N167" s="1444"/>
      <c r="O167" s="1448"/>
      <c r="P167" s="1448"/>
    </row>
    <row r="168" spans="2:16">
      <c r="B168" s="1399"/>
      <c r="C168" s="1400" t="s">
        <v>1366</v>
      </c>
      <c r="D168" s="1401"/>
      <c r="E168" s="1451"/>
      <c r="F168" s="1452"/>
      <c r="G168" s="1444"/>
      <c r="H168" s="1445"/>
      <c r="I168" s="1446"/>
      <c r="J168" s="1444"/>
      <c r="K168" s="1445"/>
      <c r="L168" s="1446"/>
      <c r="M168" s="1447"/>
      <c r="N168" s="1444"/>
      <c r="O168" s="1448"/>
      <c r="P168" s="1448"/>
    </row>
    <row r="169" spans="2:16">
      <c r="B169" s="1399"/>
      <c r="C169" s="1400" t="s">
        <v>1366</v>
      </c>
      <c r="D169" s="1401"/>
      <c r="E169" s="1451"/>
      <c r="F169" s="1452"/>
      <c r="G169" s="1444"/>
      <c r="H169" s="1445"/>
      <c r="I169" s="1446"/>
      <c r="J169" s="1444"/>
      <c r="K169" s="1445"/>
      <c r="L169" s="1446"/>
      <c r="M169" s="1447"/>
      <c r="N169" s="1444"/>
      <c r="O169" s="1448"/>
      <c r="P169" s="1448"/>
    </row>
    <row r="170" spans="2:16">
      <c r="B170" s="1453" t="s">
        <v>311</v>
      </c>
      <c r="C170" s="1456" t="s">
        <v>611</v>
      </c>
      <c r="D170" s="1420"/>
      <c r="E170" s="1431"/>
      <c r="F170" s="1432"/>
      <c r="G170" s="1394">
        <f t="shared" ref="G170:P170" si="49">SUM(G171:G173)</f>
        <v>0</v>
      </c>
      <c r="H170" s="1395">
        <f t="shared" si="49"/>
        <v>0</v>
      </c>
      <c r="I170" s="1396">
        <f t="shared" si="49"/>
        <v>0</v>
      </c>
      <c r="J170" s="1394">
        <f t="shared" si="49"/>
        <v>0</v>
      </c>
      <c r="K170" s="1395">
        <f t="shared" si="49"/>
        <v>0</v>
      </c>
      <c r="L170" s="1396">
        <f t="shared" si="49"/>
        <v>0</v>
      </c>
      <c r="M170" s="1397">
        <f t="shared" si="49"/>
        <v>0</v>
      </c>
      <c r="N170" s="1394">
        <f t="shared" si="49"/>
        <v>0</v>
      </c>
      <c r="O170" s="1398">
        <f t="shared" si="49"/>
        <v>0</v>
      </c>
      <c r="P170" s="1398">
        <f t="shared" si="49"/>
        <v>0</v>
      </c>
    </row>
    <row r="171" spans="2:16">
      <c r="B171" s="1399"/>
      <c r="C171" s="1400" t="s">
        <v>1366</v>
      </c>
      <c r="D171" s="1401"/>
      <c r="E171" s="1451"/>
      <c r="F171" s="1452"/>
      <c r="G171" s="1444"/>
      <c r="H171" s="1445"/>
      <c r="I171" s="1446"/>
      <c r="J171" s="1444"/>
      <c r="K171" s="1445"/>
      <c r="L171" s="1446"/>
      <c r="M171" s="1447"/>
      <c r="N171" s="1444"/>
      <c r="O171" s="1448"/>
      <c r="P171" s="1448"/>
    </row>
    <row r="172" spans="2:16">
      <c r="B172" s="1399"/>
      <c r="C172" s="1400" t="s">
        <v>1366</v>
      </c>
      <c r="D172" s="1401"/>
      <c r="E172" s="1451"/>
      <c r="F172" s="1452"/>
      <c r="G172" s="1444"/>
      <c r="H172" s="1445"/>
      <c r="I172" s="1446"/>
      <c r="J172" s="1444"/>
      <c r="K172" s="1445"/>
      <c r="L172" s="1446"/>
      <c r="M172" s="1447"/>
      <c r="N172" s="1444"/>
      <c r="O172" s="1448"/>
      <c r="P172" s="1448"/>
    </row>
    <row r="173" spans="2:16">
      <c r="B173" s="1399"/>
      <c r="C173" s="1400" t="s">
        <v>1366</v>
      </c>
      <c r="D173" s="1401"/>
      <c r="E173" s="1451"/>
      <c r="F173" s="1452"/>
      <c r="G173" s="1444"/>
      <c r="H173" s="1445"/>
      <c r="I173" s="1446"/>
      <c r="J173" s="1444"/>
      <c r="K173" s="1445"/>
      <c r="L173" s="1446"/>
      <c r="M173" s="1447"/>
      <c r="N173" s="1444"/>
      <c r="O173" s="1448"/>
      <c r="P173" s="1448"/>
    </row>
    <row r="174" spans="2:16">
      <c r="B174" s="1375" t="s">
        <v>130</v>
      </c>
      <c r="C174" s="1457" t="s">
        <v>665</v>
      </c>
      <c r="D174" s="1374"/>
      <c r="E174" s="1376"/>
      <c r="F174" s="1377"/>
      <c r="G174" s="1378">
        <f t="shared" ref="G174:P174" si="50">G175+G188+G213+G222+G243+G252</f>
        <v>0</v>
      </c>
      <c r="H174" s="1379">
        <f t="shared" si="50"/>
        <v>0</v>
      </c>
      <c r="I174" s="1380">
        <f t="shared" si="50"/>
        <v>0</v>
      </c>
      <c r="J174" s="1378">
        <f t="shared" si="50"/>
        <v>0</v>
      </c>
      <c r="K174" s="1379">
        <f t="shared" si="50"/>
        <v>0</v>
      </c>
      <c r="L174" s="1380">
        <f t="shared" si="50"/>
        <v>0</v>
      </c>
      <c r="M174" s="1376">
        <f t="shared" si="50"/>
        <v>0</v>
      </c>
      <c r="N174" s="1378">
        <f t="shared" si="50"/>
        <v>0</v>
      </c>
      <c r="O174" s="1381">
        <f t="shared" si="50"/>
        <v>0</v>
      </c>
      <c r="P174" s="1381">
        <f t="shared" si="50"/>
        <v>0</v>
      </c>
    </row>
    <row r="175" spans="2:16">
      <c r="B175" s="1382" t="s">
        <v>132</v>
      </c>
      <c r="C175" s="1383" t="s">
        <v>8</v>
      </c>
      <c r="D175" s="1384"/>
      <c r="E175" s="1385"/>
      <c r="F175" s="1386"/>
      <c r="G175" s="1387">
        <f t="shared" ref="G175:P175" si="51">G176+G180+G184</f>
        <v>0</v>
      </c>
      <c r="H175" s="1388">
        <f t="shared" si="51"/>
        <v>0</v>
      </c>
      <c r="I175" s="1389">
        <f t="shared" si="51"/>
        <v>0</v>
      </c>
      <c r="J175" s="1387">
        <f t="shared" si="51"/>
        <v>0</v>
      </c>
      <c r="K175" s="1388">
        <f t="shared" si="51"/>
        <v>0</v>
      </c>
      <c r="L175" s="1389">
        <f t="shared" si="51"/>
        <v>0</v>
      </c>
      <c r="M175" s="1385">
        <f t="shared" si="51"/>
        <v>0</v>
      </c>
      <c r="N175" s="1387">
        <f t="shared" si="51"/>
        <v>0</v>
      </c>
      <c r="O175" s="1390">
        <f t="shared" si="51"/>
        <v>0</v>
      </c>
      <c r="P175" s="1390">
        <f t="shared" si="51"/>
        <v>0</v>
      </c>
    </row>
    <row r="176" spans="2:16">
      <c r="B176" s="1391" t="s">
        <v>407</v>
      </c>
      <c r="C176" s="1392" t="s">
        <v>10</v>
      </c>
      <c r="D176" s="1393"/>
      <c r="E176" s="1385"/>
      <c r="F176" s="1386"/>
      <c r="G176" s="1394">
        <f t="shared" ref="G176:P176" si="52">SUM(G177:G179)</f>
        <v>0</v>
      </c>
      <c r="H176" s="1395">
        <f t="shared" si="52"/>
        <v>0</v>
      </c>
      <c r="I176" s="1396">
        <f t="shared" si="52"/>
        <v>0</v>
      </c>
      <c r="J176" s="1394">
        <f t="shared" si="52"/>
        <v>0</v>
      </c>
      <c r="K176" s="1395">
        <f t="shared" si="52"/>
        <v>0</v>
      </c>
      <c r="L176" s="1396">
        <f t="shared" si="52"/>
        <v>0</v>
      </c>
      <c r="M176" s="1397">
        <f t="shared" si="52"/>
        <v>0</v>
      </c>
      <c r="N176" s="1394">
        <f t="shared" si="52"/>
        <v>0</v>
      </c>
      <c r="O176" s="1398">
        <f t="shared" si="52"/>
        <v>0</v>
      </c>
      <c r="P176" s="1398">
        <f t="shared" si="52"/>
        <v>0</v>
      </c>
    </row>
    <row r="177" spans="2:16">
      <c r="B177" s="1399"/>
      <c r="C177" s="1400" t="s">
        <v>1366</v>
      </c>
      <c r="D177" s="1401"/>
      <c r="E177" s="1402"/>
      <c r="F177" s="1403"/>
      <c r="G177" s="1404"/>
      <c r="H177" s="1405"/>
      <c r="I177" s="1406"/>
      <c r="J177" s="1404"/>
      <c r="K177" s="1405"/>
      <c r="L177" s="1406"/>
      <c r="M177" s="1407"/>
      <c r="N177" s="1404"/>
      <c r="O177" s="1408"/>
      <c r="P177" s="1408"/>
    </row>
    <row r="178" spans="2:16">
      <c r="B178" s="1399"/>
      <c r="C178" s="1400" t="s">
        <v>1366</v>
      </c>
      <c r="D178" s="1401"/>
      <c r="E178" s="1402"/>
      <c r="F178" s="1403"/>
      <c r="G178" s="1404"/>
      <c r="H178" s="1405"/>
      <c r="I178" s="1406"/>
      <c r="J178" s="1404"/>
      <c r="K178" s="1405"/>
      <c r="L178" s="1406"/>
      <c r="M178" s="1407"/>
      <c r="N178" s="1404"/>
      <c r="O178" s="1408"/>
      <c r="P178" s="1408"/>
    </row>
    <row r="179" spans="2:16">
      <c r="B179" s="1399"/>
      <c r="C179" s="1400" t="s">
        <v>1366</v>
      </c>
      <c r="D179" s="1401"/>
      <c r="E179" s="1402"/>
      <c r="F179" s="1403"/>
      <c r="G179" s="1404"/>
      <c r="H179" s="1405"/>
      <c r="I179" s="1406"/>
      <c r="J179" s="1404"/>
      <c r="K179" s="1405"/>
      <c r="L179" s="1406"/>
      <c r="M179" s="1407"/>
      <c r="N179" s="1404"/>
      <c r="O179" s="1408"/>
      <c r="P179" s="1408"/>
    </row>
    <row r="180" spans="2:16">
      <c r="B180" s="1391" t="s">
        <v>408</v>
      </c>
      <c r="C180" s="1392" t="s">
        <v>11</v>
      </c>
      <c r="D180" s="1393"/>
      <c r="E180" s="1385"/>
      <c r="F180" s="1386"/>
      <c r="G180" s="1394">
        <f t="shared" ref="G180:P180" si="53">SUM(G181:G183)</f>
        <v>0</v>
      </c>
      <c r="H180" s="1395">
        <f t="shared" si="53"/>
        <v>0</v>
      </c>
      <c r="I180" s="1396">
        <f t="shared" si="53"/>
        <v>0</v>
      </c>
      <c r="J180" s="1394">
        <f t="shared" si="53"/>
        <v>0</v>
      </c>
      <c r="K180" s="1395">
        <f t="shared" si="53"/>
        <v>0</v>
      </c>
      <c r="L180" s="1396">
        <f t="shared" si="53"/>
        <v>0</v>
      </c>
      <c r="M180" s="1397">
        <f t="shared" si="53"/>
        <v>0</v>
      </c>
      <c r="N180" s="1394">
        <f t="shared" si="53"/>
        <v>0</v>
      </c>
      <c r="O180" s="1398">
        <f t="shared" si="53"/>
        <v>0</v>
      </c>
      <c r="P180" s="1398">
        <f t="shared" si="53"/>
        <v>0</v>
      </c>
    </row>
    <row r="181" spans="2:16">
      <c r="B181" s="1399"/>
      <c r="C181" s="1400" t="s">
        <v>1366</v>
      </c>
      <c r="D181" s="1401"/>
      <c r="E181" s="1402"/>
      <c r="F181" s="1403"/>
      <c r="G181" s="1404"/>
      <c r="H181" s="1405"/>
      <c r="I181" s="1406"/>
      <c r="J181" s="1404"/>
      <c r="K181" s="1405"/>
      <c r="L181" s="1406"/>
      <c r="M181" s="1407"/>
      <c r="N181" s="1404"/>
      <c r="O181" s="1408"/>
      <c r="P181" s="1408"/>
    </row>
    <row r="182" spans="2:16">
      <c r="B182" s="1399"/>
      <c r="C182" s="1400" t="s">
        <v>1366</v>
      </c>
      <c r="D182" s="1401"/>
      <c r="E182" s="1402"/>
      <c r="F182" s="1403"/>
      <c r="G182" s="1404"/>
      <c r="H182" s="1405"/>
      <c r="I182" s="1406"/>
      <c r="J182" s="1404"/>
      <c r="K182" s="1405"/>
      <c r="L182" s="1406"/>
      <c r="M182" s="1407"/>
      <c r="N182" s="1404"/>
      <c r="O182" s="1408"/>
      <c r="P182" s="1408"/>
    </row>
    <row r="183" spans="2:16">
      <c r="B183" s="1399"/>
      <c r="C183" s="1400" t="s">
        <v>1366</v>
      </c>
      <c r="D183" s="1401"/>
      <c r="E183" s="1402"/>
      <c r="F183" s="1403"/>
      <c r="G183" s="1404"/>
      <c r="H183" s="1405"/>
      <c r="I183" s="1406"/>
      <c r="J183" s="1404"/>
      <c r="K183" s="1405"/>
      <c r="L183" s="1406"/>
      <c r="M183" s="1407"/>
      <c r="N183" s="1404"/>
      <c r="O183" s="1408"/>
      <c r="P183" s="1408"/>
    </row>
    <row r="184" spans="2:16">
      <c r="B184" s="1391" t="s">
        <v>626</v>
      </c>
      <c r="C184" s="1392" t="s">
        <v>13</v>
      </c>
      <c r="D184" s="1393"/>
      <c r="E184" s="1385"/>
      <c r="F184" s="1386"/>
      <c r="G184" s="1394">
        <f t="shared" ref="G184:P184" si="54">SUM(G185:G187)</f>
        <v>0</v>
      </c>
      <c r="H184" s="1395">
        <f t="shared" si="54"/>
        <v>0</v>
      </c>
      <c r="I184" s="1396">
        <f t="shared" si="54"/>
        <v>0</v>
      </c>
      <c r="J184" s="1394">
        <f t="shared" si="54"/>
        <v>0</v>
      </c>
      <c r="K184" s="1395">
        <f t="shared" si="54"/>
        <v>0</v>
      </c>
      <c r="L184" s="1396">
        <f t="shared" si="54"/>
        <v>0</v>
      </c>
      <c r="M184" s="1397">
        <f t="shared" si="54"/>
        <v>0</v>
      </c>
      <c r="N184" s="1394">
        <f t="shared" si="54"/>
        <v>0</v>
      </c>
      <c r="O184" s="1398">
        <f t="shared" si="54"/>
        <v>0</v>
      </c>
      <c r="P184" s="1398">
        <f t="shared" si="54"/>
        <v>0</v>
      </c>
    </row>
    <row r="185" spans="2:16">
      <c r="B185" s="1399"/>
      <c r="C185" s="1400" t="s">
        <v>1366</v>
      </c>
      <c r="D185" s="1401"/>
      <c r="E185" s="1402"/>
      <c r="F185" s="1403"/>
      <c r="G185" s="1404"/>
      <c r="H185" s="1405"/>
      <c r="I185" s="1406"/>
      <c r="J185" s="1404"/>
      <c r="K185" s="1405"/>
      <c r="L185" s="1406"/>
      <c r="M185" s="1407"/>
      <c r="N185" s="1404"/>
      <c r="O185" s="1408"/>
      <c r="P185" s="1408"/>
    </row>
    <row r="186" spans="2:16">
      <c r="B186" s="1399"/>
      <c r="C186" s="1400" t="s">
        <v>1366</v>
      </c>
      <c r="D186" s="1401"/>
      <c r="E186" s="1402"/>
      <c r="F186" s="1403"/>
      <c r="G186" s="1404"/>
      <c r="H186" s="1405"/>
      <c r="I186" s="1406"/>
      <c r="J186" s="1404"/>
      <c r="K186" s="1405"/>
      <c r="L186" s="1406"/>
      <c r="M186" s="1407"/>
      <c r="N186" s="1404"/>
      <c r="O186" s="1408"/>
      <c r="P186" s="1408"/>
    </row>
    <row r="187" spans="2:16">
      <c r="B187" s="1399"/>
      <c r="C187" s="1400" t="s">
        <v>1366</v>
      </c>
      <c r="D187" s="1401"/>
      <c r="E187" s="1402"/>
      <c r="F187" s="1403"/>
      <c r="G187" s="1404"/>
      <c r="H187" s="1405"/>
      <c r="I187" s="1406"/>
      <c r="J187" s="1404"/>
      <c r="K187" s="1405"/>
      <c r="L187" s="1406"/>
      <c r="M187" s="1407"/>
      <c r="N187" s="1404"/>
      <c r="O187" s="1408"/>
      <c r="P187" s="1408"/>
    </row>
    <row r="188" spans="2:16">
      <c r="B188" s="1409" t="s">
        <v>134</v>
      </c>
      <c r="C188" s="1410" t="s">
        <v>15</v>
      </c>
      <c r="D188" s="1411"/>
      <c r="E188" s="1385"/>
      <c r="F188" s="1386"/>
      <c r="G188" s="1386">
        <f>G189+G193+G197+G209+G201+G205</f>
        <v>0</v>
      </c>
      <c r="H188" s="1412">
        <f t="shared" ref="H188:P188" si="55">H189+H193+H197+H209+H201+H205</f>
        <v>0</v>
      </c>
      <c r="I188" s="1413">
        <f t="shared" si="55"/>
        <v>0</v>
      </c>
      <c r="J188" s="1386">
        <f t="shared" si="55"/>
        <v>0</v>
      </c>
      <c r="K188" s="1412">
        <f t="shared" si="55"/>
        <v>0</v>
      </c>
      <c r="L188" s="1413">
        <f t="shared" si="55"/>
        <v>0</v>
      </c>
      <c r="M188" s="1387">
        <f t="shared" si="55"/>
        <v>0</v>
      </c>
      <c r="N188" s="1386">
        <f t="shared" si="55"/>
        <v>0</v>
      </c>
      <c r="O188" s="1414">
        <f t="shared" si="55"/>
        <v>0</v>
      </c>
      <c r="P188" s="1415">
        <f t="shared" si="55"/>
        <v>0</v>
      </c>
    </row>
    <row r="189" spans="2:16">
      <c r="B189" s="1391" t="s">
        <v>136</v>
      </c>
      <c r="C189" s="1392" t="s">
        <v>17</v>
      </c>
      <c r="D189" s="1393"/>
      <c r="E189" s="1385"/>
      <c r="F189" s="1386"/>
      <c r="G189" s="1394">
        <f t="shared" ref="G189:P189" si="56">SUM(G190:G192)</f>
        <v>0</v>
      </c>
      <c r="H189" s="1395">
        <f t="shared" si="56"/>
        <v>0</v>
      </c>
      <c r="I189" s="1396">
        <f t="shared" si="56"/>
        <v>0</v>
      </c>
      <c r="J189" s="1394">
        <f t="shared" si="56"/>
        <v>0</v>
      </c>
      <c r="K189" s="1395">
        <f t="shared" si="56"/>
        <v>0</v>
      </c>
      <c r="L189" s="1396">
        <f t="shared" si="56"/>
        <v>0</v>
      </c>
      <c r="M189" s="1397">
        <f t="shared" si="56"/>
        <v>0</v>
      </c>
      <c r="N189" s="1394">
        <f t="shared" si="56"/>
        <v>0</v>
      </c>
      <c r="O189" s="1398">
        <f t="shared" si="56"/>
        <v>0</v>
      </c>
      <c r="P189" s="1398">
        <f t="shared" si="56"/>
        <v>0</v>
      </c>
    </row>
    <row r="190" spans="2:16">
      <c r="B190" s="1399"/>
      <c r="C190" s="1400" t="s">
        <v>1366</v>
      </c>
      <c r="D190" s="1401"/>
      <c r="E190" s="1402"/>
      <c r="F190" s="1403"/>
      <c r="G190" s="1404"/>
      <c r="H190" s="1405"/>
      <c r="I190" s="1406"/>
      <c r="J190" s="1404"/>
      <c r="K190" s="1405"/>
      <c r="L190" s="1406"/>
      <c r="M190" s="1407"/>
      <c r="N190" s="1416"/>
      <c r="O190" s="1417"/>
      <c r="P190" s="1417"/>
    </row>
    <row r="191" spans="2:16">
      <c r="B191" s="1399"/>
      <c r="C191" s="1400" t="s">
        <v>1366</v>
      </c>
      <c r="D191" s="1401"/>
      <c r="E191" s="1402"/>
      <c r="F191" s="1403"/>
      <c r="G191" s="1404"/>
      <c r="H191" s="1405"/>
      <c r="I191" s="1406"/>
      <c r="J191" s="1404"/>
      <c r="K191" s="1405"/>
      <c r="L191" s="1406"/>
      <c r="M191" s="1407"/>
      <c r="N191" s="1416"/>
      <c r="O191" s="1417"/>
      <c r="P191" s="1417"/>
    </row>
    <row r="192" spans="2:16">
      <c r="B192" s="1399"/>
      <c r="C192" s="1400" t="s">
        <v>1366</v>
      </c>
      <c r="D192" s="1401"/>
      <c r="E192" s="1402"/>
      <c r="F192" s="1403"/>
      <c r="G192" s="1404"/>
      <c r="H192" s="1405"/>
      <c r="I192" s="1406"/>
      <c r="J192" s="1404"/>
      <c r="K192" s="1405"/>
      <c r="L192" s="1406"/>
      <c r="M192" s="1407"/>
      <c r="N192" s="1416"/>
      <c r="O192" s="1417"/>
      <c r="P192" s="1417"/>
    </row>
    <row r="193" spans="2:16">
      <c r="B193" s="1391" t="s">
        <v>138</v>
      </c>
      <c r="C193" s="1392" t="s">
        <v>600</v>
      </c>
      <c r="D193" s="1393"/>
      <c r="E193" s="1385"/>
      <c r="F193" s="1386"/>
      <c r="G193" s="1394">
        <f t="shared" ref="G193:P193" si="57">SUM(G194:G196)</f>
        <v>0</v>
      </c>
      <c r="H193" s="1395">
        <f t="shared" si="57"/>
        <v>0</v>
      </c>
      <c r="I193" s="1396">
        <f t="shared" si="57"/>
        <v>0</v>
      </c>
      <c r="J193" s="1394">
        <f t="shared" si="57"/>
        <v>0</v>
      </c>
      <c r="K193" s="1395">
        <f t="shared" si="57"/>
        <v>0</v>
      </c>
      <c r="L193" s="1396">
        <f t="shared" si="57"/>
        <v>0</v>
      </c>
      <c r="M193" s="1397">
        <f t="shared" si="57"/>
        <v>0</v>
      </c>
      <c r="N193" s="1394">
        <f t="shared" si="57"/>
        <v>0</v>
      </c>
      <c r="O193" s="1398">
        <f t="shared" si="57"/>
        <v>0</v>
      </c>
      <c r="P193" s="1398">
        <f t="shared" si="57"/>
        <v>0</v>
      </c>
    </row>
    <row r="194" spans="2:16">
      <c r="B194" s="1399"/>
      <c r="C194" s="1400" t="s">
        <v>1366</v>
      </c>
      <c r="D194" s="1401"/>
      <c r="E194" s="1402"/>
      <c r="F194" s="1403"/>
      <c r="G194" s="1404"/>
      <c r="H194" s="1405"/>
      <c r="I194" s="1406"/>
      <c r="J194" s="1404"/>
      <c r="K194" s="1405"/>
      <c r="L194" s="1406"/>
      <c r="M194" s="1407"/>
      <c r="N194" s="1416"/>
      <c r="O194" s="1417"/>
      <c r="P194" s="1417"/>
    </row>
    <row r="195" spans="2:16">
      <c r="B195" s="1399"/>
      <c r="C195" s="1400" t="s">
        <v>1366</v>
      </c>
      <c r="D195" s="1401"/>
      <c r="E195" s="1402"/>
      <c r="F195" s="1403"/>
      <c r="G195" s="1404"/>
      <c r="H195" s="1405"/>
      <c r="I195" s="1406"/>
      <c r="J195" s="1404"/>
      <c r="K195" s="1405"/>
      <c r="L195" s="1406"/>
      <c r="M195" s="1407"/>
      <c r="N195" s="1416"/>
      <c r="O195" s="1417"/>
      <c r="P195" s="1417"/>
    </row>
    <row r="196" spans="2:16">
      <c r="B196" s="1399"/>
      <c r="C196" s="1400" t="s">
        <v>1366</v>
      </c>
      <c r="D196" s="1401"/>
      <c r="E196" s="1402"/>
      <c r="F196" s="1403"/>
      <c r="G196" s="1404"/>
      <c r="H196" s="1405"/>
      <c r="I196" s="1406"/>
      <c r="J196" s="1404"/>
      <c r="K196" s="1405"/>
      <c r="L196" s="1406"/>
      <c r="M196" s="1407"/>
      <c r="N196" s="1416"/>
      <c r="O196" s="1417"/>
      <c r="P196" s="1417"/>
    </row>
    <row r="197" spans="2:16">
      <c r="B197" s="1391" t="s">
        <v>140</v>
      </c>
      <c r="C197" s="1392" t="s">
        <v>23</v>
      </c>
      <c r="D197" s="1393"/>
      <c r="E197" s="1385"/>
      <c r="F197" s="1386"/>
      <c r="G197" s="1394">
        <f t="shared" ref="G197:P197" si="58">SUM(G198:G200)</f>
        <v>0</v>
      </c>
      <c r="H197" s="1395">
        <f t="shared" si="58"/>
        <v>0</v>
      </c>
      <c r="I197" s="1396">
        <f t="shared" si="58"/>
        <v>0</v>
      </c>
      <c r="J197" s="1394">
        <f t="shared" si="58"/>
        <v>0</v>
      </c>
      <c r="K197" s="1395">
        <f t="shared" si="58"/>
        <v>0</v>
      </c>
      <c r="L197" s="1396">
        <f t="shared" si="58"/>
        <v>0</v>
      </c>
      <c r="M197" s="1397">
        <f t="shared" si="58"/>
        <v>0</v>
      </c>
      <c r="N197" s="1394">
        <f t="shared" si="58"/>
        <v>0</v>
      </c>
      <c r="O197" s="1398">
        <f t="shared" si="58"/>
        <v>0</v>
      </c>
      <c r="P197" s="1398">
        <f t="shared" si="58"/>
        <v>0</v>
      </c>
    </row>
    <row r="198" spans="2:16">
      <c r="B198" s="1399"/>
      <c r="C198" s="1400" t="s">
        <v>1366</v>
      </c>
      <c r="D198" s="1401"/>
      <c r="E198" s="1402"/>
      <c r="F198" s="1403"/>
      <c r="G198" s="1404"/>
      <c r="H198" s="1405"/>
      <c r="I198" s="1406"/>
      <c r="J198" s="1404"/>
      <c r="K198" s="1405"/>
      <c r="L198" s="1406"/>
      <c r="M198" s="1407"/>
      <c r="N198" s="1416"/>
      <c r="O198" s="1417"/>
      <c r="P198" s="1417"/>
    </row>
    <row r="199" spans="2:16">
      <c r="B199" s="1399"/>
      <c r="C199" s="1400" t="s">
        <v>1366</v>
      </c>
      <c r="D199" s="1401"/>
      <c r="E199" s="1402"/>
      <c r="F199" s="1403"/>
      <c r="G199" s="1404"/>
      <c r="H199" s="1405"/>
      <c r="I199" s="1406"/>
      <c r="J199" s="1404"/>
      <c r="K199" s="1405"/>
      <c r="L199" s="1406"/>
      <c r="M199" s="1407"/>
      <c r="N199" s="1416"/>
      <c r="O199" s="1417"/>
      <c r="P199" s="1417"/>
    </row>
    <row r="200" spans="2:16">
      <c r="B200" s="1399"/>
      <c r="C200" s="1400" t="s">
        <v>1366</v>
      </c>
      <c r="D200" s="1401"/>
      <c r="E200" s="1402"/>
      <c r="F200" s="1403"/>
      <c r="G200" s="1404"/>
      <c r="H200" s="1405"/>
      <c r="I200" s="1406"/>
      <c r="J200" s="1404"/>
      <c r="K200" s="1405"/>
      <c r="L200" s="1406"/>
      <c r="M200" s="1407"/>
      <c r="N200" s="1416"/>
      <c r="O200" s="1417"/>
      <c r="P200" s="1417"/>
    </row>
    <row r="201" spans="2:16">
      <c r="B201" s="1391" t="s">
        <v>627</v>
      </c>
      <c r="C201" s="1392" t="s">
        <v>25</v>
      </c>
      <c r="D201" s="1393"/>
      <c r="E201" s="1385"/>
      <c r="F201" s="1386"/>
      <c r="G201" s="1394">
        <f t="shared" ref="G201:P201" si="59">SUM(G202:G204)</f>
        <v>0</v>
      </c>
      <c r="H201" s="1395">
        <f t="shared" si="59"/>
        <v>0</v>
      </c>
      <c r="I201" s="1396">
        <f t="shared" si="59"/>
        <v>0</v>
      </c>
      <c r="J201" s="1394">
        <f t="shared" si="59"/>
        <v>0</v>
      </c>
      <c r="K201" s="1395">
        <f t="shared" si="59"/>
        <v>0</v>
      </c>
      <c r="L201" s="1396">
        <f t="shared" si="59"/>
        <v>0</v>
      </c>
      <c r="M201" s="1397">
        <f t="shared" si="59"/>
        <v>0</v>
      </c>
      <c r="N201" s="1394">
        <f t="shared" si="59"/>
        <v>0</v>
      </c>
      <c r="O201" s="1398">
        <f t="shared" si="59"/>
        <v>0</v>
      </c>
      <c r="P201" s="1398">
        <f t="shared" si="59"/>
        <v>0</v>
      </c>
    </row>
    <row r="202" spans="2:16">
      <c r="B202" s="1399"/>
      <c r="C202" s="1400" t="s">
        <v>1366</v>
      </c>
      <c r="D202" s="1401"/>
      <c r="E202" s="1402"/>
      <c r="F202" s="1403"/>
      <c r="G202" s="1404"/>
      <c r="H202" s="1405"/>
      <c r="I202" s="1406"/>
      <c r="J202" s="1404"/>
      <c r="K202" s="1405"/>
      <c r="L202" s="1406"/>
      <c r="M202" s="1407"/>
      <c r="N202" s="1416"/>
      <c r="O202" s="1417"/>
      <c r="P202" s="1417"/>
    </row>
    <row r="203" spans="2:16">
      <c r="B203" s="1399"/>
      <c r="C203" s="1400" t="s">
        <v>1366</v>
      </c>
      <c r="D203" s="1401"/>
      <c r="E203" s="1402"/>
      <c r="F203" s="1403"/>
      <c r="G203" s="1404"/>
      <c r="H203" s="1405"/>
      <c r="I203" s="1406"/>
      <c r="J203" s="1404"/>
      <c r="K203" s="1405"/>
      <c r="L203" s="1406"/>
      <c r="M203" s="1407"/>
      <c r="N203" s="1416"/>
      <c r="O203" s="1417"/>
      <c r="P203" s="1417"/>
    </row>
    <row r="204" spans="2:16">
      <c r="B204" s="1399"/>
      <c r="C204" s="1400" t="s">
        <v>1366</v>
      </c>
      <c r="D204" s="1401"/>
      <c r="E204" s="1402"/>
      <c r="F204" s="1403"/>
      <c r="G204" s="1404"/>
      <c r="H204" s="1405"/>
      <c r="I204" s="1406"/>
      <c r="J204" s="1404"/>
      <c r="K204" s="1405"/>
      <c r="L204" s="1406"/>
      <c r="M204" s="1407"/>
      <c r="N204" s="1416"/>
      <c r="O204" s="1417"/>
      <c r="P204" s="1417"/>
    </row>
    <row r="205" spans="2:16">
      <c r="B205" s="1391" t="s">
        <v>628</v>
      </c>
      <c r="C205" s="1392" t="s">
        <v>27</v>
      </c>
      <c r="D205" s="1393"/>
      <c r="E205" s="1385"/>
      <c r="F205" s="1386"/>
      <c r="G205" s="1394">
        <f t="shared" ref="G205:P205" si="60">SUM(G206:G208)</f>
        <v>0</v>
      </c>
      <c r="H205" s="1395">
        <f t="shared" si="60"/>
        <v>0</v>
      </c>
      <c r="I205" s="1396">
        <f t="shared" si="60"/>
        <v>0</v>
      </c>
      <c r="J205" s="1394">
        <f t="shared" si="60"/>
        <v>0</v>
      </c>
      <c r="K205" s="1395">
        <f t="shared" si="60"/>
        <v>0</v>
      </c>
      <c r="L205" s="1396">
        <f t="shared" si="60"/>
        <v>0</v>
      </c>
      <c r="M205" s="1397">
        <f t="shared" si="60"/>
        <v>0</v>
      </c>
      <c r="N205" s="1394">
        <f t="shared" si="60"/>
        <v>0</v>
      </c>
      <c r="O205" s="1398">
        <f t="shared" si="60"/>
        <v>0</v>
      </c>
      <c r="P205" s="1398">
        <f t="shared" si="60"/>
        <v>0</v>
      </c>
    </row>
    <row r="206" spans="2:16">
      <c r="B206" s="1399"/>
      <c r="C206" s="1400" t="s">
        <v>1366</v>
      </c>
      <c r="D206" s="1401"/>
      <c r="E206" s="1402"/>
      <c r="F206" s="1403"/>
      <c r="G206" s="1404"/>
      <c r="H206" s="1405"/>
      <c r="I206" s="1406"/>
      <c r="J206" s="1404"/>
      <c r="K206" s="1405"/>
      <c r="L206" s="1406"/>
      <c r="M206" s="1407"/>
      <c r="N206" s="1416"/>
      <c r="O206" s="1417"/>
      <c r="P206" s="1417"/>
    </row>
    <row r="207" spans="2:16">
      <c r="B207" s="1399"/>
      <c r="C207" s="1400" t="s">
        <v>1366</v>
      </c>
      <c r="D207" s="1401"/>
      <c r="E207" s="1402"/>
      <c r="F207" s="1403"/>
      <c r="G207" s="1404"/>
      <c r="H207" s="1405"/>
      <c r="I207" s="1406"/>
      <c r="J207" s="1404"/>
      <c r="K207" s="1405"/>
      <c r="L207" s="1406"/>
      <c r="M207" s="1407"/>
      <c r="N207" s="1416"/>
      <c r="O207" s="1417"/>
      <c r="P207" s="1417"/>
    </row>
    <row r="208" spans="2:16">
      <c r="B208" s="1399"/>
      <c r="C208" s="1400" t="s">
        <v>1366</v>
      </c>
      <c r="D208" s="1401"/>
      <c r="E208" s="1402"/>
      <c r="F208" s="1403"/>
      <c r="G208" s="1404"/>
      <c r="H208" s="1405"/>
      <c r="I208" s="1406"/>
      <c r="J208" s="1404"/>
      <c r="K208" s="1405"/>
      <c r="L208" s="1406"/>
      <c r="M208" s="1407"/>
      <c r="N208" s="1416"/>
      <c r="O208" s="1417"/>
      <c r="P208" s="1417"/>
    </row>
    <row r="209" spans="2:16" ht="51">
      <c r="B209" s="1391" t="s">
        <v>629</v>
      </c>
      <c r="C209" s="1392" t="s">
        <v>604</v>
      </c>
      <c r="D209" s="1393"/>
      <c r="E209" s="1385"/>
      <c r="F209" s="1386"/>
      <c r="G209" s="1394">
        <f t="shared" ref="G209:P209" si="61">SUM(G210:G212)</f>
        <v>0</v>
      </c>
      <c r="H209" s="1395">
        <f t="shared" si="61"/>
        <v>0</v>
      </c>
      <c r="I209" s="1396">
        <f t="shared" si="61"/>
        <v>0</v>
      </c>
      <c r="J209" s="1394">
        <f t="shared" si="61"/>
        <v>0</v>
      </c>
      <c r="K209" s="1395">
        <f t="shared" si="61"/>
        <v>0</v>
      </c>
      <c r="L209" s="1396">
        <f t="shared" si="61"/>
        <v>0</v>
      </c>
      <c r="M209" s="1397">
        <f t="shared" si="61"/>
        <v>0</v>
      </c>
      <c r="N209" s="1394">
        <f t="shared" si="61"/>
        <v>0</v>
      </c>
      <c r="O209" s="1398">
        <f t="shared" si="61"/>
        <v>0</v>
      </c>
      <c r="P209" s="1398">
        <f t="shared" si="61"/>
        <v>0</v>
      </c>
    </row>
    <row r="210" spans="2:16">
      <c r="B210" s="1399"/>
      <c r="C210" s="1400" t="s">
        <v>1366</v>
      </c>
      <c r="D210" s="1401"/>
      <c r="E210" s="1402"/>
      <c r="F210" s="1403"/>
      <c r="G210" s="1404"/>
      <c r="H210" s="1405"/>
      <c r="I210" s="1406"/>
      <c r="J210" s="1404"/>
      <c r="K210" s="1405"/>
      <c r="L210" s="1406"/>
      <c r="M210" s="1407"/>
      <c r="N210" s="1416"/>
      <c r="O210" s="1417"/>
      <c r="P210" s="1417"/>
    </row>
    <row r="211" spans="2:16">
      <c r="B211" s="1399"/>
      <c r="C211" s="1400" t="s">
        <v>1366</v>
      </c>
      <c r="D211" s="1401"/>
      <c r="E211" s="1402"/>
      <c r="F211" s="1403"/>
      <c r="G211" s="1404"/>
      <c r="H211" s="1405"/>
      <c r="I211" s="1406"/>
      <c r="J211" s="1404"/>
      <c r="K211" s="1405"/>
      <c r="L211" s="1406"/>
      <c r="M211" s="1407"/>
      <c r="N211" s="1416"/>
      <c r="O211" s="1417"/>
      <c r="P211" s="1417"/>
    </row>
    <row r="212" spans="2:16">
      <c r="B212" s="1399"/>
      <c r="C212" s="1400" t="s">
        <v>1366</v>
      </c>
      <c r="D212" s="1401"/>
      <c r="E212" s="1402"/>
      <c r="F212" s="1403"/>
      <c r="G212" s="1404"/>
      <c r="H212" s="1405"/>
      <c r="I212" s="1406"/>
      <c r="J212" s="1404"/>
      <c r="K212" s="1405"/>
      <c r="L212" s="1406"/>
      <c r="M212" s="1407"/>
      <c r="N212" s="1416"/>
      <c r="O212" s="1417"/>
      <c r="P212" s="1417"/>
    </row>
    <row r="213" spans="2:16">
      <c r="B213" s="1418" t="s">
        <v>142</v>
      </c>
      <c r="C213" s="1419" t="s">
        <v>31</v>
      </c>
      <c r="D213" s="1420"/>
      <c r="E213" s="1385"/>
      <c r="F213" s="1386"/>
      <c r="G213" s="1387">
        <f t="shared" ref="G213:P213" si="62">G214+G218</f>
        <v>0</v>
      </c>
      <c r="H213" s="1388">
        <f t="shared" si="62"/>
        <v>0</v>
      </c>
      <c r="I213" s="1389">
        <f t="shared" si="62"/>
        <v>0</v>
      </c>
      <c r="J213" s="1387">
        <f t="shared" si="62"/>
        <v>0</v>
      </c>
      <c r="K213" s="1388">
        <f t="shared" si="62"/>
        <v>0</v>
      </c>
      <c r="L213" s="1389">
        <f t="shared" si="62"/>
        <v>0</v>
      </c>
      <c r="M213" s="1385">
        <f t="shared" si="62"/>
        <v>0</v>
      </c>
      <c r="N213" s="1387">
        <f t="shared" si="62"/>
        <v>0</v>
      </c>
      <c r="O213" s="1390">
        <f t="shared" si="62"/>
        <v>0</v>
      </c>
      <c r="P213" s="1390">
        <f t="shared" si="62"/>
        <v>0</v>
      </c>
    </row>
    <row r="214" spans="2:16" ht="64.5">
      <c r="B214" s="1421" t="s">
        <v>409</v>
      </c>
      <c r="C214" s="1422" t="s">
        <v>33</v>
      </c>
      <c r="D214" s="1423"/>
      <c r="E214" s="1385"/>
      <c r="F214" s="1386"/>
      <c r="G214" s="1394">
        <f t="shared" ref="G214:P214" si="63">SUM(G215:G217)</f>
        <v>0</v>
      </c>
      <c r="H214" s="1395">
        <f t="shared" si="63"/>
        <v>0</v>
      </c>
      <c r="I214" s="1396">
        <f t="shared" si="63"/>
        <v>0</v>
      </c>
      <c r="J214" s="1394">
        <f t="shared" si="63"/>
        <v>0</v>
      </c>
      <c r="K214" s="1395">
        <f t="shared" si="63"/>
        <v>0</v>
      </c>
      <c r="L214" s="1396">
        <f t="shared" si="63"/>
        <v>0</v>
      </c>
      <c r="M214" s="1397">
        <f t="shared" si="63"/>
        <v>0</v>
      </c>
      <c r="N214" s="1394">
        <f t="shared" si="63"/>
        <v>0</v>
      </c>
      <c r="O214" s="1398">
        <f t="shared" si="63"/>
        <v>0</v>
      </c>
      <c r="P214" s="1398">
        <f t="shared" si="63"/>
        <v>0</v>
      </c>
    </row>
    <row r="215" spans="2:16">
      <c r="B215" s="1399"/>
      <c r="C215" s="1400" t="s">
        <v>1366</v>
      </c>
      <c r="D215" s="1401"/>
      <c r="E215" s="1402"/>
      <c r="F215" s="1403"/>
      <c r="G215" s="1404"/>
      <c r="H215" s="1405"/>
      <c r="I215" s="1406"/>
      <c r="J215" s="1404"/>
      <c r="K215" s="1405"/>
      <c r="L215" s="1406"/>
      <c r="M215" s="1407"/>
      <c r="N215" s="1416"/>
      <c r="O215" s="1417"/>
      <c r="P215" s="1417"/>
    </row>
    <row r="216" spans="2:16">
      <c r="B216" s="1399"/>
      <c r="C216" s="1400" t="s">
        <v>1366</v>
      </c>
      <c r="D216" s="1401"/>
      <c r="E216" s="1402"/>
      <c r="F216" s="1403"/>
      <c r="G216" s="1404"/>
      <c r="H216" s="1405"/>
      <c r="I216" s="1406"/>
      <c r="J216" s="1404"/>
      <c r="K216" s="1405"/>
      <c r="L216" s="1406"/>
      <c r="M216" s="1407"/>
      <c r="N216" s="1416"/>
      <c r="O216" s="1417"/>
      <c r="P216" s="1417"/>
    </row>
    <row r="217" spans="2:16">
      <c r="B217" s="1399"/>
      <c r="C217" s="1400" t="s">
        <v>1366</v>
      </c>
      <c r="D217" s="1401"/>
      <c r="E217" s="1402"/>
      <c r="F217" s="1403"/>
      <c r="G217" s="1404"/>
      <c r="H217" s="1405"/>
      <c r="I217" s="1406"/>
      <c r="J217" s="1404"/>
      <c r="K217" s="1405"/>
      <c r="L217" s="1406"/>
      <c r="M217" s="1407"/>
      <c r="N217" s="1416"/>
      <c r="O217" s="1417"/>
      <c r="P217" s="1417"/>
    </row>
    <row r="218" spans="2:16">
      <c r="B218" s="1421" t="s">
        <v>630</v>
      </c>
      <c r="C218" s="1422" t="s">
        <v>35</v>
      </c>
      <c r="D218" s="1423"/>
      <c r="E218" s="1385"/>
      <c r="F218" s="1386"/>
      <c r="G218" s="1394">
        <f t="shared" ref="G218:P218" si="64">SUM(G219:G221)</f>
        <v>0</v>
      </c>
      <c r="H218" s="1395">
        <f t="shared" si="64"/>
        <v>0</v>
      </c>
      <c r="I218" s="1396">
        <f t="shared" si="64"/>
        <v>0</v>
      </c>
      <c r="J218" s="1394">
        <f t="shared" si="64"/>
        <v>0</v>
      </c>
      <c r="K218" s="1395">
        <f t="shared" si="64"/>
        <v>0</v>
      </c>
      <c r="L218" s="1396">
        <f t="shared" si="64"/>
        <v>0</v>
      </c>
      <c r="M218" s="1397">
        <f t="shared" si="64"/>
        <v>0</v>
      </c>
      <c r="N218" s="1394">
        <f t="shared" si="64"/>
        <v>0</v>
      </c>
      <c r="O218" s="1398">
        <f t="shared" si="64"/>
        <v>0</v>
      </c>
      <c r="P218" s="1398">
        <f t="shared" si="64"/>
        <v>0</v>
      </c>
    </row>
    <row r="219" spans="2:16">
      <c r="B219" s="1399"/>
      <c r="C219" s="1400" t="s">
        <v>1366</v>
      </c>
      <c r="D219" s="1401"/>
      <c r="E219" s="1402"/>
      <c r="F219" s="1403"/>
      <c r="G219" s="1404"/>
      <c r="H219" s="1405"/>
      <c r="I219" s="1406"/>
      <c r="J219" s="1404"/>
      <c r="K219" s="1405"/>
      <c r="L219" s="1406"/>
      <c r="M219" s="1407"/>
      <c r="N219" s="1416"/>
      <c r="O219" s="1417"/>
      <c r="P219" s="1417"/>
    </row>
    <row r="220" spans="2:16">
      <c r="B220" s="1399"/>
      <c r="C220" s="1400" t="s">
        <v>1366</v>
      </c>
      <c r="D220" s="1401"/>
      <c r="E220" s="1402"/>
      <c r="F220" s="1403"/>
      <c r="G220" s="1404"/>
      <c r="H220" s="1405"/>
      <c r="I220" s="1406"/>
      <c r="J220" s="1404"/>
      <c r="K220" s="1405"/>
      <c r="L220" s="1406"/>
      <c r="M220" s="1407"/>
      <c r="N220" s="1416"/>
      <c r="O220" s="1417"/>
      <c r="P220" s="1417"/>
    </row>
    <row r="221" spans="2:16">
      <c r="B221" s="1399"/>
      <c r="C221" s="1400" t="s">
        <v>1366</v>
      </c>
      <c r="D221" s="1401"/>
      <c r="E221" s="1402"/>
      <c r="F221" s="1403"/>
      <c r="G221" s="1404"/>
      <c r="H221" s="1405"/>
      <c r="I221" s="1406"/>
      <c r="J221" s="1404"/>
      <c r="K221" s="1405"/>
      <c r="L221" s="1406"/>
      <c r="M221" s="1407"/>
      <c r="N221" s="1416"/>
      <c r="O221" s="1417"/>
      <c r="P221" s="1417"/>
    </row>
    <row r="222" spans="2:16">
      <c r="B222" s="1418" t="s">
        <v>410</v>
      </c>
      <c r="C222" s="1419" t="s">
        <v>37</v>
      </c>
      <c r="D222" s="1420"/>
      <c r="E222" s="1385"/>
      <c r="F222" s="1386"/>
      <c r="G222" s="1386">
        <f>G223+G239+G227+G231+G235</f>
        <v>0</v>
      </c>
      <c r="H222" s="1412">
        <f t="shared" ref="H222:P222" si="65">H223+H239+H227+H231+H235</f>
        <v>0</v>
      </c>
      <c r="I222" s="1413">
        <f t="shared" si="65"/>
        <v>0</v>
      </c>
      <c r="J222" s="1386">
        <f t="shared" si="65"/>
        <v>0</v>
      </c>
      <c r="K222" s="1412">
        <f t="shared" si="65"/>
        <v>0</v>
      </c>
      <c r="L222" s="1413">
        <f t="shared" si="65"/>
        <v>0</v>
      </c>
      <c r="M222" s="1387">
        <f t="shared" si="65"/>
        <v>0</v>
      </c>
      <c r="N222" s="1424">
        <f t="shared" si="65"/>
        <v>0</v>
      </c>
      <c r="O222" s="1413">
        <f t="shared" si="65"/>
        <v>0</v>
      </c>
      <c r="P222" s="1415">
        <f t="shared" si="65"/>
        <v>0</v>
      </c>
    </row>
    <row r="223" spans="2:16">
      <c r="B223" s="1421" t="s">
        <v>411</v>
      </c>
      <c r="C223" s="1422" t="s">
        <v>39</v>
      </c>
      <c r="D223" s="1423"/>
      <c r="E223" s="1385"/>
      <c r="F223" s="1386"/>
      <c r="G223" s="1394">
        <f t="shared" ref="G223:P223" si="66">SUM(G224:G226)</f>
        <v>0</v>
      </c>
      <c r="H223" s="1395">
        <f t="shared" si="66"/>
        <v>0</v>
      </c>
      <c r="I223" s="1396">
        <f t="shared" si="66"/>
        <v>0</v>
      </c>
      <c r="J223" s="1394">
        <f t="shared" si="66"/>
        <v>0</v>
      </c>
      <c r="K223" s="1395">
        <f t="shared" si="66"/>
        <v>0</v>
      </c>
      <c r="L223" s="1396">
        <f t="shared" si="66"/>
        <v>0</v>
      </c>
      <c r="M223" s="1397">
        <f t="shared" si="66"/>
        <v>0</v>
      </c>
      <c r="N223" s="1394">
        <f t="shared" si="66"/>
        <v>0</v>
      </c>
      <c r="O223" s="1398">
        <f t="shared" si="66"/>
        <v>0</v>
      </c>
      <c r="P223" s="1398">
        <f t="shared" si="66"/>
        <v>0</v>
      </c>
    </row>
    <row r="224" spans="2:16">
      <c r="B224" s="1399"/>
      <c r="C224" s="1400" t="s">
        <v>1366</v>
      </c>
      <c r="D224" s="1401"/>
      <c r="E224" s="1402"/>
      <c r="F224" s="1403"/>
      <c r="G224" s="1404"/>
      <c r="H224" s="1405"/>
      <c r="I224" s="1406"/>
      <c r="J224" s="1404"/>
      <c r="K224" s="1405"/>
      <c r="L224" s="1406"/>
      <c r="M224" s="1407"/>
      <c r="N224" s="1404"/>
      <c r="O224" s="1408"/>
      <c r="P224" s="1408"/>
    </row>
    <row r="225" spans="2:16">
      <c r="B225" s="1399"/>
      <c r="C225" s="1400" t="s">
        <v>1366</v>
      </c>
      <c r="D225" s="1401"/>
      <c r="E225" s="1402"/>
      <c r="F225" s="1403"/>
      <c r="G225" s="1404"/>
      <c r="H225" s="1405"/>
      <c r="I225" s="1406"/>
      <c r="J225" s="1404"/>
      <c r="K225" s="1405"/>
      <c r="L225" s="1406"/>
      <c r="M225" s="1407"/>
      <c r="N225" s="1404"/>
      <c r="O225" s="1408"/>
      <c r="P225" s="1408"/>
    </row>
    <row r="226" spans="2:16">
      <c r="B226" s="1399"/>
      <c r="C226" s="1400" t="s">
        <v>1366</v>
      </c>
      <c r="D226" s="1401"/>
      <c r="E226" s="1402"/>
      <c r="F226" s="1403"/>
      <c r="G226" s="1404"/>
      <c r="H226" s="1405"/>
      <c r="I226" s="1406"/>
      <c r="J226" s="1404"/>
      <c r="K226" s="1405"/>
      <c r="L226" s="1406"/>
      <c r="M226" s="1407"/>
      <c r="N226" s="1404"/>
      <c r="O226" s="1408"/>
      <c r="P226" s="1408"/>
    </row>
    <row r="227" spans="2:16">
      <c r="B227" s="1421" t="s">
        <v>412</v>
      </c>
      <c r="C227" s="1422" t="s">
        <v>42</v>
      </c>
      <c r="D227" s="1423"/>
      <c r="E227" s="1385"/>
      <c r="F227" s="1386"/>
      <c r="G227" s="1394">
        <f t="shared" ref="G227:P227" si="67">SUM(G228:G230)</f>
        <v>0</v>
      </c>
      <c r="H227" s="1395">
        <f t="shared" si="67"/>
        <v>0</v>
      </c>
      <c r="I227" s="1396">
        <f t="shared" si="67"/>
        <v>0</v>
      </c>
      <c r="J227" s="1394">
        <f t="shared" si="67"/>
        <v>0</v>
      </c>
      <c r="K227" s="1395">
        <f t="shared" si="67"/>
        <v>0</v>
      </c>
      <c r="L227" s="1396">
        <f t="shared" si="67"/>
        <v>0</v>
      </c>
      <c r="M227" s="1397">
        <f t="shared" si="67"/>
        <v>0</v>
      </c>
      <c r="N227" s="1394">
        <f t="shared" si="67"/>
        <v>0</v>
      </c>
      <c r="O227" s="1398">
        <f t="shared" si="67"/>
        <v>0</v>
      </c>
      <c r="P227" s="1398">
        <f t="shared" si="67"/>
        <v>0</v>
      </c>
    </row>
    <row r="228" spans="2:16">
      <c r="B228" s="1399"/>
      <c r="C228" s="1400" t="s">
        <v>1366</v>
      </c>
      <c r="D228" s="1401"/>
      <c r="E228" s="1402"/>
      <c r="F228" s="1403"/>
      <c r="G228" s="1404"/>
      <c r="H228" s="1405"/>
      <c r="I228" s="1406"/>
      <c r="J228" s="1404"/>
      <c r="K228" s="1405"/>
      <c r="L228" s="1406"/>
      <c r="M228" s="1407"/>
      <c r="N228" s="1404"/>
      <c r="O228" s="1408"/>
      <c r="P228" s="1408"/>
    </row>
    <row r="229" spans="2:16">
      <c r="B229" s="1399"/>
      <c r="C229" s="1400" t="s">
        <v>1366</v>
      </c>
      <c r="D229" s="1401"/>
      <c r="E229" s="1402"/>
      <c r="F229" s="1403"/>
      <c r="G229" s="1404"/>
      <c r="H229" s="1405"/>
      <c r="I229" s="1406"/>
      <c r="J229" s="1404"/>
      <c r="K229" s="1405"/>
      <c r="L229" s="1406"/>
      <c r="M229" s="1407"/>
      <c r="N229" s="1404"/>
      <c r="O229" s="1408"/>
      <c r="P229" s="1408"/>
    </row>
    <row r="230" spans="2:16">
      <c r="B230" s="1399"/>
      <c r="C230" s="1400" t="s">
        <v>1366</v>
      </c>
      <c r="D230" s="1401"/>
      <c r="E230" s="1402"/>
      <c r="F230" s="1403"/>
      <c r="G230" s="1404"/>
      <c r="H230" s="1405"/>
      <c r="I230" s="1406"/>
      <c r="J230" s="1404"/>
      <c r="K230" s="1405"/>
      <c r="L230" s="1406"/>
      <c r="M230" s="1407"/>
      <c r="N230" s="1404"/>
      <c r="O230" s="1408"/>
      <c r="P230" s="1408"/>
    </row>
    <row r="231" spans="2:16" ht="29.25" customHeight="1">
      <c r="B231" s="1421" t="s">
        <v>413</v>
      </c>
      <c r="C231" s="1422" t="s">
        <v>45</v>
      </c>
      <c r="D231" s="1423"/>
      <c r="E231" s="1385"/>
      <c r="F231" s="1386"/>
      <c r="G231" s="1394">
        <f t="shared" ref="G231:P231" si="68">SUM(G232:G234)</f>
        <v>0</v>
      </c>
      <c r="H231" s="1395">
        <f t="shared" si="68"/>
        <v>0</v>
      </c>
      <c r="I231" s="1396">
        <f t="shared" si="68"/>
        <v>0</v>
      </c>
      <c r="J231" s="1394">
        <f t="shared" si="68"/>
        <v>0</v>
      </c>
      <c r="K231" s="1395">
        <f t="shared" si="68"/>
        <v>0</v>
      </c>
      <c r="L231" s="1396">
        <f t="shared" si="68"/>
        <v>0</v>
      </c>
      <c r="M231" s="1397">
        <f t="shared" si="68"/>
        <v>0</v>
      </c>
      <c r="N231" s="1394">
        <f t="shared" si="68"/>
        <v>0</v>
      </c>
      <c r="O231" s="1398">
        <f t="shared" si="68"/>
        <v>0</v>
      </c>
      <c r="P231" s="1398">
        <f t="shared" si="68"/>
        <v>0</v>
      </c>
    </row>
    <row r="232" spans="2:16">
      <c r="B232" s="1399"/>
      <c r="C232" s="1400" t="s">
        <v>1366</v>
      </c>
      <c r="D232" s="1401"/>
      <c r="E232" s="1402"/>
      <c r="F232" s="1403"/>
      <c r="G232" s="1404"/>
      <c r="H232" s="1405"/>
      <c r="I232" s="1406"/>
      <c r="J232" s="1404"/>
      <c r="K232" s="1405"/>
      <c r="L232" s="1406"/>
      <c r="M232" s="1407"/>
      <c r="N232" s="1404"/>
      <c r="O232" s="1408"/>
      <c r="P232" s="1408"/>
    </row>
    <row r="233" spans="2:16">
      <c r="B233" s="1399"/>
      <c r="C233" s="1400" t="s">
        <v>1366</v>
      </c>
      <c r="D233" s="1401"/>
      <c r="E233" s="1402"/>
      <c r="F233" s="1403"/>
      <c r="G233" s="1404"/>
      <c r="H233" s="1405"/>
      <c r="I233" s="1406"/>
      <c r="J233" s="1404"/>
      <c r="K233" s="1405"/>
      <c r="L233" s="1406"/>
      <c r="M233" s="1407"/>
      <c r="N233" s="1404"/>
      <c r="O233" s="1408"/>
      <c r="P233" s="1408"/>
    </row>
    <row r="234" spans="2:16">
      <c r="B234" s="1399"/>
      <c r="C234" s="1400" t="s">
        <v>1366</v>
      </c>
      <c r="D234" s="1401"/>
      <c r="E234" s="1402"/>
      <c r="F234" s="1403"/>
      <c r="G234" s="1404"/>
      <c r="H234" s="1405"/>
      <c r="I234" s="1406"/>
      <c r="J234" s="1404"/>
      <c r="K234" s="1405"/>
      <c r="L234" s="1406"/>
      <c r="M234" s="1407"/>
      <c r="N234" s="1404"/>
      <c r="O234" s="1408"/>
      <c r="P234" s="1408"/>
    </row>
    <row r="235" spans="2:16" ht="26.25">
      <c r="B235" s="1421" t="s">
        <v>414</v>
      </c>
      <c r="C235" s="1422" t="s">
        <v>47</v>
      </c>
      <c r="D235" s="1423"/>
      <c r="E235" s="1385"/>
      <c r="F235" s="1386"/>
      <c r="G235" s="1394">
        <f t="shared" ref="G235:P235" si="69">SUM(G236:G238)</f>
        <v>0</v>
      </c>
      <c r="H235" s="1395">
        <f t="shared" si="69"/>
        <v>0</v>
      </c>
      <c r="I235" s="1396">
        <f t="shared" si="69"/>
        <v>0</v>
      </c>
      <c r="J235" s="1394">
        <f t="shared" si="69"/>
        <v>0</v>
      </c>
      <c r="K235" s="1395">
        <f t="shared" si="69"/>
        <v>0</v>
      </c>
      <c r="L235" s="1396">
        <f t="shared" si="69"/>
        <v>0</v>
      </c>
      <c r="M235" s="1397">
        <f t="shared" si="69"/>
        <v>0</v>
      </c>
      <c r="N235" s="1394">
        <f t="shared" si="69"/>
        <v>0</v>
      </c>
      <c r="O235" s="1398">
        <f t="shared" si="69"/>
        <v>0</v>
      </c>
      <c r="P235" s="1398">
        <f t="shared" si="69"/>
        <v>0</v>
      </c>
    </row>
    <row r="236" spans="2:16">
      <c r="B236" s="1399"/>
      <c r="C236" s="1400" t="s">
        <v>1366</v>
      </c>
      <c r="D236" s="1401"/>
      <c r="E236" s="1402"/>
      <c r="F236" s="1403"/>
      <c r="G236" s="1404"/>
      <c r="H236" s="1405"/>
      <c r="I236" s="1406"/>
      <c r="J236" s="1404"/>
      <c r="K236" s="1405"/>
      <c r="L236" s="1406"/>
      <c r="M236" s="1407"/>
      <c r="N236" s="1404"/>
      <c r="O236" s="1408"/>
      <c r="P236" s="1408"/>
    </row>
    <row r="237" spans="2:16">
      <c r="B237" s="1399"/>
      <c r="C237" s="1400" t="s">
        <v>1366</v>
      </c>
      <c r="D237" s="1401"/>
      <c r="E237" s="1402"/>
      <c r="F237" s="1403"/>
      <c r="G237" s="1404"/>
      <c r="H237" s="1405"/>
      <c r="I237" s="1406"/>
      <c r="J237" s="1404"/>
      <c r="K237" s="1405"/>
      <c r="L237" s="1406"/>
      <c r="M237" s="1407"/>
      <c r="N237" s="1404"/>
      <c r="O237" s="1408"/>
      <c r="P237" s="1408"/>
    </row>
    <row r="238" spans="2:16">
      <c r="B238" s="1399"/>
      <c r="C238" s="1400" t="s">
        <v>1366</v>
      </c>
      <c r="D238" s="1401"/>
      <c r="E238" s="1402"/>
      <c r="F238" s="1403"/>
      <c r="G238" s="1404"/>
      <c r="H238" s="1405"/>
      <c r="I238" s="1406"/>
      <c r="J238" s="1404"/>
      <c r="K238" s="1405"/>
      <c r="L238" s="1406"/>
      <c r="M238" s="1407"/>
      <c r="N238" s="1404"/>
      <c r="O238" s="1408"/>
      <c r="P238" s="1408"/>
    </row>
    <row r="239" spans="2:16" ht="26.25">
      <c r="B239" s="1421" t="s">
        <v>415</v>
      </c>
      <c r="C239" s="1426" t="s">
        <v>610</v>
      </c>
      <c r="D239" s="1427"/>
      <c r="E239" s="1385"/>
      <c r="F239" s="1386"/>
      <c r="G239" s="1394">
        <f t="shared" ref="G239:P239" si="70">SUM(G240:G242)</f>
        <v>0</v>
      </c>
      <c r="H239" s="1395">
        <f t="shared" si="70"/>
        <v>0</v>
      </c>
      <c r="I239" s="1396">
        <f t="shared" si="70"/>
        <v>0</v>
      </c>
      <c r="J239" s="1394">
        <f t="shared" si="70"/>
        <v>0</v>
      </c>
      <c r="K239" s="1395">
        <f t="shared" si="70"/>
        <v>0</v>
      </c>
      <c r="L239" s="1396">
        <f t="shared" si="70"/>
        <v>0</v>
      </c>
      <c r="M239" s="1397">
        <f t="shared" si="70"/>
        <v>0</v>
      </c>
      <c r="N239" s="1394">
        <f t="shared" si="70"/>
        <v>0</v>
      </c>
      <c r="O239" s="1398">
        <f t="shared" si="70"/>
        <v>0</v>
      </c>
      <c r="P239" s="1398">
        <f t="shared" si="70"/>
        <v>0</v>
      </c>
    </row>
    <row r="240" spans="2:16">
      <c r="B240" s="1399"/>
      <c r="C240" s="1400" t="s">
        <v>1366</v>
      </c>
      <c r="D240" s="1401"/>
      <c r="E240" s="1402"/>
      <c r="F240" s="1403"/>
      <c r="G240" s="1404"/>
      <c r="H240" s="1405"/>
      <c r="I240" s="1406"/>
      <c r="J240" s="1404"/>
      <c r="K240" s="1405"/>
      <c r="L240" s="1406"/>
      <c r="M240" s="1407"/>
      <c r="N240" s="1404"/>
      <c r="O240" s="1408"/>
      <c r="P240" s="1408"/>
    </row>
    <row r="241" spans="2:16">
      <c r="B241" s="1399"/>
      <c r="C241" s="1400" t="s">
        <v>1366</v>
      </c>
      <c r="D241" s="1401"/>
      <c r="E241" s="1402"/>
      <c r="F241" s="1403"/>
      <c r="G241" s="1404"/>
      <c r="H241" s="1405"/>
      <c r="I241" s="1406"/>
      <c r="J241" s="1404"/>
      <c r="K241" s="1405"/>
      <c r="L241" s="1406"/>
      <c r="M241" s="1407"/>
      <c r="N241" s="1404"/>
      <c r="O241" s="1408"/>
      <c r="P241" s="1408"/>
    </row>
    <row r="242" spans="2:16">
      <c r="B242" s="1399"/>
      <c r="C242" s="1400" t="s">
        <v>1366</v>
      </c>
      <c r="D242" s="1401"/>
      <c r="E242" s="1402"/>
      <c r="F242" s="1403"/>
      <c r="G242" s="1404"/>
      <c r="H242" s="1405"/>
      <c r="I242" s="1406"/>
      <c r="J242" s="1404"/>
      <c r="K242" s="1405"/>
      <c r="L242" s="1406"/>
      <c r="M242" s="1407"/>
      <c r="N242" s="1404"/>
      <c r="O242" s="1408"/>
      <c r="P242" s="1408"/>
    </row>
    <row r="243" spans="2:16">
      <c r="B243" s="1418" t="s">
        <v>416</v>
      </c>
      <c r="C243" s="1419" t="s">
        <v>53</v>
      </c>
      <c r="D243" s="1430"/>
      <c r="E243" s="1432"/>
      <c r="F243" s="1415"/>
      <c r="G243" s="1424">
        <f>G244+G248</f>
        <v>0</v>
      </c>
      <c r="H243" s="1412">
        <f t="shared" ref="H243:P243" si="71">H244+H248</f>
        <v>0</v>
      </c>
      <c r="I243" s="1414">
        <f t="shared" si="71"/>
        <v>0</v>
      </c>
      <c r="J243" s="1424">
        <f t="shared" si="71"/>
        <v>0</v>
      </c>
      <c r="K243" s="1412">
        <f t="shared" si="71"/>
        <v>0</v>
      </c>
      <c r="L243" s="1414">
        <f t="shared" si="71"/>
        <v>0</v>
      </c>
      <c r="M243" s="1431">
        <f t="shared" si="71"/>
        <v>0</v>
      </c>
      <c r="N243" s="1424">
        <f t="shared" si="71"/>
        <v>0</v>
      </c>
      <c r="O243" s="1433">
        <f t="shared" si="71"/>
        <v>0</v>
      </c>
      <c r="P243" s="1433">
        <f t="shared" si="71"/>
        <v>0</v>
      </c>
    </row>
    <row r="244" spans="2:16">
      <c r="B244" s="1421" t="s">
        <v>631</v>
      </c>
      <c r="C244" s="1422" t="s">
        <v>55</v>
      </c>
      <c r="D244" s="1427"/>
      <c r="E244" s="1432"/>
      <c r="F244" s="1415"/>
      <c r="G244" s="1394">
        <f t="shared" ref="G244:P244" si="72">SUM(G245:G247)</f>
        <v>0</v>
      </c>
      <c r="H244" s="1395">
        <f t="shared" si="72"/>
        <v>0</v>
      </c>
      <c r="I244" s="1396">
        <f t="shared" si="72"/>
        <v>0</v>
      </c>
      <c r="J244" s="1394">
        <f t="shared" si="72"/>
        <v>0</v>
      </c>
      <c r="K244" s="1395">
        <f t="shared" si="72"/>
        <v>0</v>
      </c>
      <c r="L244" s="1396">
        <f t="shared" si="72"/>
        <v>0</v>
      </c>
      <c r="M244" s="1397">
        <f t="shared" si="72"/>
        <v>0</v>
      </c>
      <c r="N244" s="1394">
        <f t="shared" si="72"/>
        <v>0</v>
      </c>
      <c r="O244" s="1398">
        <f t="shared" si="72"/>
        <v>0</v>
      </c>
      <c r="P244" s="1398">
        <f t="shared" si="72"/>
        <v>0</v>
      </c>
    </row>
    <row r="245" spans="2:16">
      <c r="B245" s="1399"/>
      <c r="C245" s="1400" t="s">
        <v>1366</v>
      </c>
      <c r="D245" s="1401"/>
      <c r="E245" s="1402"/>
      <c r="F245" s="1403"/>
      <c r="G245" s="1439"/>
      <c r="H245" s="1440"/>
      <c r="I245" s="1441"/>
      <c r="J245" s="1439"/>
      <c r="K245" s="1440"/>
      <c r="L245" s="1441"/>
      <c r="M245" s="1442"/>
      <c r="N245" s="1439"/>
      <c r="O245" s="1443"/>
      <c r="P245" s="1443"/>
    </row>
    <row r="246" spans="2:16">
      <c r="B246" s="1399"/>
      <c r="C246" s="1400" t="s">
        <v>1366</v>
      </c>
      <c r="D246" s="1401"/>
      <c r="E246" s="1437"/>
      <c r="F246" s="1438"/>
      <c r="G246" s="1439"/>
      <c r="H246" s="1440"/>
      <c r="I246" s="1441"/>
      <c r="J246" s="1439"/>
      <c r="K246" s="1440"/>
      <c r="L246" s="1441"/>
      <c r="M246" s="1442"/>
      <c r="N246" s="1439"/>
      <c r="O246" s="1443"/>
      <c r="P246" s="1443"/>
    </row>
    <row r="247" spans="2:16">
      <c r="B247" s="1399"/>
      <c r="C247" s="1400" t="s">
        <v>1366</v>
      </c>
      <c r="D247" s="1401"/>
      <c r="E247" s="1437"/>
      <c r="F247" s="1438"/>
      <c r="G247" s="1444"/>
      <c r="H247" s="1445"/>
      <c r="I247" s="1446"/>
      <c r="J247" s="1444"/>
      <c r="K247" s="1445"/>
      <c r="L247" s="1446"/>
      <c r="M247" s="1447"/>
      <c r="N247" s="1444"/>
      <c r="O247" s="1448"/>
      <c r="P247" s="1448"/>
    </row>
    <row r="248" spans="2:16" ht="26.25">
      <c r="B248" s="1421" t="s">
        <v>632</v>
      </c>
      <c r="C248" s="1422" t="s">
        <v>57</v>
      </c>
      <c r="D248" s="1423"/>
      <c r="E248" s="1431"/>
      <c r="F248" s="1432"/>
      <c r="G248" s="1394">
        <f t="shared" ref="G248:P248" si="73">SUM(G249:G251)</f>
        <v>0</v>
      </c>
      <c r="H248" s="1395">
        <f t="shared" si="73"/>
        <v>0</v>
      </c>
      <c r="I248" s="1396">
        <f t="shared" si="73"/>
        <v>0</v>
      </c>
      <c r="J248" s="1394">
        <f t="shared" si="73"/>
        <v>0</v>
      </c>
      <c r="K248" s="1395">
        <f t="shared" si="73"/>
        <v>0</v>
      </c>
      <c r="L248" s="1396">
        <f t="shared" si="73"/>
        <v>0</v>
      </c>
      <c r="M248" s="1397">
        <f t="shared" si="73"/>
        <v>0</v>
      </c>
      <c r="N248" s="1394">
        <f t="shared" si="73"/>
        <v>0</v>
      </c>
      <c r="O248" s="1398">
        <f t="shared" si="73"/>
        <v>0</v>
      </c>
      <c r="P248" s="1398">
        <f t="shared" si="73"/>
        <v>0</v>
      </c>
    </row>
    <row r="249" spans="2:16">
      <c r="B249" s="1399"/>
      <c r="C249" s="1400" t="s">
        <v>1366</v>
      </c>
      <c r="D249" s="1401"/>
      <c r="E249" s="1402"/>
      <c r="F249" s="1403"/>
      <c r="G249" s="1444"/>
      <c r="H249" s="1445"/>
      <c r="I249" s="1446"/>
      <c r="J249" s="1444"/>
      <c r="K249" s="1445"/>
      <c r="L249" s="1446"/>
      <c r="M249" s="1447"/>
      <c r="N249" s="1444"/>
      <c r="O249" s="1448"/>
      <c r="P249" s="1448"/>
    </row>
    <row r="250" spans="2:16">
      <c r="B250" s="1399"/>
      <c r="C250" s="1400" t="s">
        <v>1366</v>
      </c>
      <c r="D250" s="1401"/>
      <c r="E250" s="1451"/>
      <c r="F250" s="1452"/>
      <c r="G250" s="1444"/>
      <c r="H250" s="1445"/>
      <c r="I250" s="1446"/>
      <c r="J250" s="1444"/>
      <c r="K250" s="1445"/>
      <c r="L250" s="1446"/>
      <c r="M250" s="1447"/>
      <c r="N250" s="1444"/>
      <c r="O250" s="1448"/>
      <c r="P250" s="1448"/>
    </row>
    <row r="251" spans="2:16">
      <c r="B251" s="1399"/>
      <c r="C251" s="1400" t="s">
        <v>1366</v>
      </c>
      <c r="D251" s="1401"/>
      <c r="E251" s="1451"/>
      <c r="F251" s="1452"/>
      <c r="G251" s="1444"/>
      <c r="H251" s="1445"/>
      <c r="I251" s="1446"/>
      <c r="J251" s="1444"/>
      <c r="K251" s="1445"/>
      <c r="L251" s="1446"/>
      <c r="M251" s="1447"/>
      <c r="N251" s="1444"/>
      <c r="O251" s="1448"/>
      <c r="P251" s="1448"/>
    </row>
    <row r="252" spans="2:16">
      <c r="B252" s="1418" t="s">
        <v>417</v>
      </c>
      <c r="C252" s="1419" t="s">
        <v>611</v>
      </c>
      <c r="D252" s="1420"/>
      <c r="E252" s="1431"/>
      <c r="F252" s="1432"/>
      <c r="G252" s="1394">
        <f t="shared" ref="G252:P252" si="74">SUM(G253:G255)</f>
        <v>0</v>
      </c>
      <c r="H252" s="1395">
        <f t="shared" si="74"/>
        <v>0</v>
      </c>
      <c r="I252" s="1396">
        <f t="shared" si="74"/>
        <v>0</v>
      </c>
      <c r="J252" s="1394">
        <f t="shared" si="74"/>
        <v>0</v>
      </c>
      <c r="K252" s="1395">
        <f t="shared" si="74"/>
        <v>0</v>
      </c>
      <c r="L252" s="1396">
        <f t="shared" si="74"/>
        <v>0</v>
      </c>
      <c r="M252" s="1397">
        <f t="shared" si="74"/>
        <v>0</v>
      </c>
      <c r="N252" s="1394">
        <f t="shared" si="74"/>
        <v>0</v>
      </c>
      <c r="O252" s="1398">
        <f t="shared" si="74"/>
        <v>0</v>
      </c>
      <c r="P252" s="1398">
        <f t="shared" si="74"/>
        <v>0</v>
      </c>
    </row>
    <row r="253" spans="2:16">
      <c r="B253" s="1399"/>
      <c r="C253" s="1400" t="s">
        <v>1367</v>
      </c>
      <c r="D253" s="1401"/>
      <c r="E253" s="1458"/>
      <c r="F253" s="1459"/>
      <c r="G253" s="1460"/>
      <c r="H253" s="1461"/>
      <c r="I253" s="1462"/>
      <c r="J253" s="1460"/>
      <c r="K253" s="1461"/>
      <c r="L253" s="1462"/>
      <c r="M253" s="1463"/>
      <c r="N253" s="1460"/>
      <c r="O253" s="1464"/>
      <c r="P253" s="1464"/>
    </row>
    <row r="254" spans="2:16">
      <c r="B254" s="1399"/>
      <c r="C254" s="1400" t="s">
        <v>1367</v>
      </c>
      <c r="D254" s="1401"/>
      <c r="E254" s="1458"/>
      <c r="F254" s="1459"/>
      <c r="G254" s="1460"/>
      <c r="H254" s="1461"/>
      <c r="I254" s="1462"/>
      <c r="J254" s="1460"/>
      <c r="K254" s="1461"/>
      <c r="L254" s="1462"/>
      <c r="M254" s="1463"/>
      <c r="N254" s="1460"/>
      <c r="O254" s="1464"/>
      <c r="P254" s="1464"/>
    </row>
    <row r="255" spans="2:16">
      <c r="B255" s="1465"/>
      <c r="C255" s="1466" t="s">
        <v>1367</v>
      </c>
      <c r="D255" s="1467"/>
      <c r="E255" s="1468"/>
      <c r="F255" s="1469"/>
      <c r="G255" s="1470"/>
      <c r="H255" s="1471"/>
      <c r="I255" s="1472"/>
      <c r="J255" s="1470"/>
      <c r="K255" s="1471"/>
      <c r="L255" s="1472"/>
      <c r="M255" s="1473"/>
      <c r="N255" s="1470"/>
      <c r="O255" s="1474"/>
      <c r="P255" s="1474"/>
    </row>
    <row r="257" spans="2:15">
      <c r="B257" s="1513" t="s">
        <v>1368</v>
      </c>
      <c r="C257" s="1513"/>
      <c r="D257" s="1513"/>
      <c r="E257" s="1513"/>
      <c r="F257" s="1513"/>
      <c r="G257" s="1513"/>
      <c r="H257" s="1513"/>
      <c r="I257" s="1513"/>
      <c r="J257" s="1513"/>
      <c r="K257" s="1513"/>
      <c r="L257" s="1513"/>
      <c r="M257" s="1514"/>
      <c r="N257" s="1514"/>
      <c r="O257" s="1514"/>
    </row>
    <row r="258" spans="2:15" ht="39" customHeight="1">
      <c r="B258" s="1513"/>
      <c r="C258" s="1513"/>
      <c r="D258" s="1513"/>
      <c r="E258" s="1513"/>
      <c r="F258" s="1513"/>
      <c r="G258" s="1513"/>
      <c r="H258" s="1513"/>
      <c r="I258" s="1513"/>
      <c r="J258" s="1513"/>
      <c r="K258" s="1513"/>
      <c r="L258" s="1513"/>
      <c r="M258" s="1514"/>
      <c r="N258" s="1514"/>
      <c r="O258" s="1514"/>
    </row>
    <row r="259" spans="2:15" ht="72" customHeight="1">
      <c r="B259" s="1515" t="s">
        <v>1369</v>
      </c>
      <c r="C259" s="1514"/>
      <c r="D259" s="1514"/>
      <c r="E259" s="1514"/>
      <c r="F259" s="1514"/>
      <c r="G259" s="1514"/>
      <c r="H259" s="1514"/>
      <c r="I259" s="1514"/>
      <c r="J259" s="1514"/>
      <c r="K259" s="1514"/>
      <c r="L259" s="1514"/>
      <c r="M259" s="1514"/>
      <c r="N259" s="1514"/>
      <c r="O259" s="1514"/>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D11"/>
  <sheetViews>
    <sheetView zoomScale="93" zoomScaleNormal="93" workbookViewId="0"/>
  </sheetViews>
  <sheetFormatPr defaultColWidth="9.140625" defaultRowHeight="15"/>
  <cols>
    <col min="1" max="1" width="9.140625" style="35"/>
    <col min="2" max="2" width="6.7109375" style="35" customWidth="1"/>
    <col min="3" max="3" width="71.28515625" style="35" customWidth="1"/>
    <col min="4" max="4" width="22.140625" style="35" customWidth="1"/>
    <col min="5" max="5" width="32" style="35" customWidth="1"/>
    <col min="6" max="6" width="9.140625" style="35"/>
    <col min="7" max="7" width="49.28515625" style="35" customWidth="1"/>
    <col min="8" max="16384" width="9.140625" style="35"/>
  </cols>
  <sheetData>
    <row r="1" spans="1:4">
      <c r="A1" s="36" t="s">
        <v>0</v>
      </c>
      <c r="B1" s="37"/>
      <c r="C1" s="37"/>
      <c r="D1" s="37"/>
    </row>
    <row r="2" spans="1:4">
      <c r="A2" s="36" t="s">
        <v>1</v>
      </c>
      <c r="B2" s="37"/>
      <c r="C2" s="37"/>
      <c r="D2" s="37"/>
    </row>
    <row r="3" spans="1:4">
      <c r="A3" s="37"/>
      <c r="B3" s="37"/>
      <c r="C3" s="37"/>
      <c r="D3" s="37"/>
    </row>
    <row r="4" spans="1:4">
      <c r="A4" s="37"/>
      <c r="B4" s="37"/>
      <c r="C4" s="37"/>
      <c r="D4" s="37"/>
    </row>
    <row r="5" spans="1:4">
      <c r="A5" s="38" t="s">
        <v>58</v>
      </c>
      <c r="B5" s="37"/>
      <c r="C5" s="37"/>
      <c r="D5" s="37"/>
    </row>
    <row r="6" spans="1:4">
      <c r="A6" s="1477" t="s">
        <v>59</v>
      </c>
      <c r="B6" s="1478"/>
      <c r="C6" s="1478"/>
      <c r="D6" s="1478"/>
    </row>
    <row r="7" spans="1:4">
      <c r="A7" s="1479"/>
      <c r="B7" s="1479"/>
      <c r="C7" s="1479"/>
      <c r="D7" s="1479"/>
    </row>
    <row r="8" spans="1:4">
      <c r="A8" s="37"/>
      <c r="B8" s="37"/>
      <c r="C8" s="37"/>
      <c r="D8" s="37"/>
    </row>
    <row r="9" spans="1:4" ht="48.75" customHeight="1">
      <c r="B9" s="1476" t="s">
        <v>60</v>
      </c>
      <c r="C9" s="1476"/>
      <c r="D9" s="1476"/>
    </row>
    <row r="10" spans="1:4" ht="12.6" customHeight="1">
      <c r="B10" s="39"/>
      <c r="C10" s="39"/>
      <c r="D10" s="39" t="s">
        <v>61</v>
      </c>
    </row>
    <row r="11" spans="1:4">
      <c r="C11" s="40" t="s">
        <v>62</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L103"/>
  <sheetViews>
    <sheetView topLeftCell="A33" zoomScale="115" zoomScaleNormal="115" workbookViewId="0"/>
  </sheetViews>
  <sheetFormatPr defaultColWidth="9.140625" defaultRowHeight="15"/>
  <cols>
    <col min="1" max="2" width="9.140625" style="42"/>
    <col min="3" max="3" width="67.85546875" style="42" customWidth="1"/>
    <col min="4" max="4" width="22.5703125" style="42" customWidth="1"/>
    <col min="5" max="5" width="20.140625" style="42" customWidth="1"/>
    <col min="6" max="6" width="18.140625" style="42" customWidth="1"/>
    <col min="7" max="7" width="10.5703125" style="43" customWidth="1"/>
    <col min="8" max="8" width="32.140625" style="43" bestFit="1" customWidth="1"/>
    <col min="9" max="9" width="11.28515625" style="42" customWidth="1"/>
    <col min="10" max="16384" width="9.140625" style="42"/>
  </cols>
  <sheetData>
    <row r="1" spans="1:12">
      <c r="A1" s="44" t="s">
        <v>0</v>
      </c>
      <c r="B1" s="45"/>
      <c r="C1" s="45"/>
      <c r="D1" s="45"/>
      <c r="E1" s="45"/>
      <c r="F1" s="45"/>
      <c r="G1" s="46"/>
      <c r="H1" s="46"/>
      <c r="I1" s="45"/>
      <c r="J1" s="45"/>
      <c r="K1" s="45"/>
      <c r="L1" s="45"/>
    </row>
    <row r="2" spans="1:12">
      <c r="A2" s="44" t="s">
        <v>1</v>
      </c>
      <c r="B2" s="45"/>
      <c r="C2" s="45"/>
      <c r="D2" s="45"/>
      <c r="E2" s="45"/>
      <c r="F2" s="45"/>
      <c r="G2" s="46"/>
      <c r="H2" s="46"/>
      <c r="I2" s="45"/>
      <c r="J2" s="45"/>
      <c r="K2" s="45"/>
      <c r="L2" s="45"/>
    </row>
    <row r="3" spans="1:12">
      <c r="A3" s="45"/>
      <c r="B3" s="45"/>
      <c r="C3" s="45"/>
      <c r="D3" s="45"/>
      <c r="E3" s="45"/>
      <c r="F3" s="45"/>
      <c r="G3" s="46"/>
      <c r="H3" s="46"/>
      <c r="I3" s="45"/>
      <c r="J3" s="45"/>
      <c r="K3" s="45"/>
      <c r="L3" s="45"/>
    </row>
    <row r="4" spans="1:12">
      <c r="A4" s="45"/>
      <c r="B4" s="45"/>
      <c r="C4" s="45"/>
      <c r="D4" s="45"/>
      <c r="E4" s="45"/>
      <c r="F4" s="45"/>
      <c r="G4" s="46"/>
      <c r="H4" s="46"/>
      <c r="I4" s="45"/>
      <c r="J4" s="45"/>
      <c r="K4" s="45"/>
      <c r="L4" s="45"/>
    </row>
    <row r="5" spans="1:12">
      <c r="A5" s="47" t="s">
        <v>63</v>
      </c>
      <c r="B5" s="45"/>
      <c r="C5" s="45"/>
      <c r="D5" s="45"/>
      <c r="E5" s="45"/>
      <c r="F5" s="45"/>
      <c r="G5" s="46"/>
      <c r="H5" s="46"/>
      <c r="I5" s="45"/>
      <c r="J5" s="45"/>
      <c r="K5" s="45"/>
      <c r="L5" s="45"/>
    </row>
    <row r="6" spans="1:12">
      <c r="A6" s="45"/>
      <c r="B6" s="45"/>
      <c r="C6" s="45"/>
      <c r="D6" s="45"/>
      <c r="E6" s="45"/>
      <c r="F6" s="45"/>
      <c r="G6" s="46"/>
      <c r="H6" s="46"/>
      <c r="I6" s="45"/>
      <c r="J6" s="45"/>
      <c r="K6" s="45"/>
      <c r="L6" s="45"/>
    </row>
    <row r="8" spans="1:12" ht="19.5" customHeight="1">
      <c r="B8" s="1475" t="s">
        <v>64</v>
      </c>
      <c r="C8" s="1475"/>
      <c r="D8" s="1475"/>
      <c r="E8" s="1475"/>
    </row>
    <row r="9" spans="1:12">
      <c r="B9" s="48" t="s">
        <v>4</v>
      </c>
      <c r="C9" s="49" t="s">
        <v>65</v>
      </c>
      <c r="D9" s="50" t="s">
        <v>66</v>
      </c>
      <c r="E9" s="51" t="s">
        <v>67</v>
      </c>
    </row>
    <row r="10" spans="1:12">
      <c r="B10" s="52" t="s">
        <v>7</v>
      </c>
      <c r="C10" s="53" t="s">
        <v>68</v>
      </c>
      <c r="D10" s="54"/>
      <c r="E10" s="55"/>
    </row>
    <row r="11" spans="1:12" ht="24">
      <c r="B11" s="52" t="s">
        <v>69</v>
      </c>
      <c r="C11" s="53" t="s">
        <v>70</v>
      </c>
      <c r="D11" s="56">
        <f>D12+D15+D31</f>
        <v>2.2238100000000003</v>
      </c>
      <c r="E11" s="57"/>
      <c r="I11" s="58"/>
    </row>
    <row r="12" spans="1:12">
      <c r="B12" s="59" t="s">
        <v>71</v>
      </c>
      <c r="C12" s="60" t="s">
        <v>72</v>
      </c>
      <c r="D12" s="61">
        <f>SUM(D13:D14)</f>
        <v>1.0829299999999999</v>
      </c>
      <c r="E12" s="62"/>
    </row>
    <row r="13" spans="1:12">
      <c r="B13" s="63" t="s">
        <v>73</v>
      </c>
      <c r="C13" s="64" t="s">
        <v>74</v>
      </c>
      <c r="D13" s="65">
        <v>1.0829299999999999</v>
      </c>
      <c r="E13" s="66"/>
    </row>
    <row r="14" spans="1:12">
      <c r="B14" s="67" t="s">
        <v>75</v>
      </c>
      <c r="C14" s="68" t="s">
        <v>76</v>
      </c>
      <c r="D14" s="69"/>
      <c r="E14" s="70"/>
    </row>
    <row r="15" spans="1:12">
      <c r="B15" s="59" t="s">
        <v>77</v>
      </c>
      <c r="C15" s="60" t="s">
        <v>78</v>
      </c>
      <c r="D15" s="61">
        <f>D16+D20+D26</f>
        <v>1.1408800000000001</v>
      </c>
      <c r="E15" s="62"/>
    </row>
    <row r="16" spans="1:12" ht="17.25" customHeight="1">
      <c r="B16" s="71" t="s">
        <v>79</v>
      </c>
      <c r="C16" s="72" t="s">
        <v>80</v>
      </c>
      <c r="D16" s="73">
        <f>SUM(D17:D19)</f>
        <v>0.63400000000000001</v>
      </c>
      <c r="E16" s="66"/>
    </row>
    <row r="17" spans="2:12">
      <c r="B17" s="63" t="s">
        <v>81</v>
      </c>
      <c r="C17" s="64" t="s">
        <v>82</v>
      </c>
      <c r="D17" s="65">
        <v>0.63400000000000001</v>
      </c>
      <c r="E17" s="66"/>
    </row>
    <row r="18" spans="2:12">
      <c r="B18" s="63" t="s">
        <v>83</v>
      </c>
      <c r="C18" s="64" t="s">
        <v>84</v>
      </c>
      <c r="D18" s="65"/>
      <c r="E18" s="66"/>
    </row>
    <row r="19" spans="2:12">
      <c r="B19" s="63" t="s">
        <v>85</v>
      </c>
      <c r="C19" s="64" t="s">
        <v>76</v>
      </c>
      <c r="D19" s="65"/>
      <c r="E19" s="66"/>
      <c r="L19" s="42" t="s">
        <v>86</v>
      </c>
    </row>
    <row r="20" spans="2:12">
      <c r="B20" s="71" t="s">
        <v>87</v>
      </c>
      <c r="C20" s="72" t="s">
        <v>88</v>
      </c>
      <c r="D20" s="73">
        <f>SUM(D21:D25)</f>
        <v>0.50688</v>
      </c>
      <c r="E20" s="66"/>
    </row>
    <row r="21" spans="2:12">
      <c r="B21" s="63" t="s">
        <v>89</v>
      </c>
      <c r="C21" s="64" t="s">
        <v>90</v>
      </c>
      <c r="D21" s="65">
        <v>0.50688</v>
      </c>
      <c r="E21" s="66"/>
    </row>
    <row r="22" spans="2:12">
      <c r="B22" s="63" t="s">
        <v>91</v>
      </c>
      <c r="C22" s="64" t="s">
        <v>92</v>
      </c>
      <c r="D22" s="65"/>
      <c r="E22" s="66"/>
    </row>
    <row r="23" spans="2:12">
      <c r="B23" s="63" t="s">
        <v>93</v>
      </c>
      <c r="C23" s="64" t="s">
        <v>84</v>
      </c>
      <c r="D23" s="65"/>
      <c r="E23" s="66"/>
    </row>
    <row r="24" spans="2:12">
      <c r="B24" s="63" t="s">
        <v>94</v>
      </c>
      <c r="C24" s="64" t="s">
        <v>76</v>
      </c>
      <c r="D24" s="65"/>
      <c r="E24" s="66"/>
    </row>
    <row r="25" spans="2:12">
      <c r="B25" s="63" t="s">
        <v>95</v>
      </c>
      <c r="C25" s="64" t="s">
        <v>96</v>
      </c>
      <c r="D25" s="65"/>
      <c r="E25" s="66"/>
    </row>
    <row r="26" spans="2:12">
      <c r="B26" s="71" t="s">
        <v>97</v>
      </c>
      <c r="C26" s="72" t="s">
        <v>98</v>
      </c>
      <c r="D26" s="73">
        <f>SUM(D27:D30)</f>
        <v>0</v>
      </c>
      <c r="E26" s="66"/>
    </row>
    <row r="27" spans="2:12">
      <c r="B27" s="63" t="s">
        <v>99</v>
      </c>
      <c r="C27" s="64" t="s">
        <v>100</v>
      </c>
      <c r="D27" s="65"/>
      <c r="E27" s="66"/>
    </row>
    <row r="28" spans="2:12">
      <c r="B28" s="63" t="s">
        <v>101</v>
      </c>
      <c r="C28" s="64" t="s">
        <v>102</v>
      </c>
      <c r="D28" s="65"/>
      <c r="E28" s="66"/>
    </row>
    <row r="29" spans="2:12">
      <c r="B29" s="63" t="s">
        <v>103</v>
      </c>
      <c r="C29" s="68" t="s">
        <v>84</v>
      </c>
      <c r="D29" s="69"/>
      <c r="E29" s="70"/>
    </row>
    <row r="30" spans="2:12">
      <c r="B30" s="67" t="s">
        <v>104</v>
      </c>
      <c r="C30" s="68" t="s">
        <v>76</v>
      </c>
      <c r="D30" s="69"/>
      <c r="E30" s="70"/>
    </row>
    <row r="31" spans="2:12">
      <c r="B31" s="59" t="s">
        <v>105</v>
      </c>
      <c r="C31" s="60" t="s">
        <v>106</v>
      </c>
      <c r="D31" s="74">
        <f>SUM(D32+D33)</f>
        <v>0</v>
      </c>
      <c r="E31" s="62"/>
    </row>
    <row r="32" spans="2:12" ht="24">
      <c r="B32" s="63" t="s">
        <v>107</v>
      </c>
      <c r="C32" s="64" t="s">
        <v>108</v>
      </c>
      <c r="D32" s="65"/>
      <c r="E32" s="66"/>
    </row>
    <row r="33" spans="2:9">
      <c r="B33" s="63" t="s">
        <v>109</v>
      </c>
      <c r="C33" s="68" t="s">
        <v>76</v>
      </c>
      <c r="D33" s="69"/>
      <c r="E33" s="70"/>
    </row>
    <row r="34" spans="2:9">
      <c r="B34" s="59" t="s">
        <v>110</v>
      </c>
      <c r="C34" s="75" t="s">
        <v>111</v>
      </c>
      <c r="D34" s="61">
        <f>D35+D40</f>
        <v>2967.08</v>
      </c>
      <c r="E34" s="62"/>
    </row>
    <row r="35" spans="2:9">
      <c r="B35" s="71" t="s">
        <v>112</v>
      </c>
      <c r="C35" s="72" t="s">
        <v>113</v>
      </c>
      <c r="D35" s="73">
        <f>SUM(D36:D39)</f>
        <v>0</v>
      </c>
      <c r="E35" s="66"/>
    </row>
    <row r="36" spans="2:9">
      <c r="B36" s="63" t="s">
        <v>114</v>
      </c>
      <c r="C36" s="64" t="s">
        <v>115</v>
      </c>
      <c r="D36" s="65"/>
      <c r="E36" s="66"/>
    </row>
    <row r="37" spans="2:9">
      <c r="B37" s="63" t="s">
        <v>116</v>
      </c>
      <c r="C37" s="64" t="s">
        <v>117</v>
      </c>
      <c r="D37" s="65"/>
      <c r="E37" s="66"/>
    </row>
    <row r="38" spans="2:9">
      <c r="B38" s="63" t="s">
        <v>118</v>
      </c>
      <c r="C38" s="64" t="s">
        <v>119</v>
      </c>
      <c r="D38" s="65"/>
      <c r="E38" s="66"/>
    </row>
    <row r="39" spans="2:9">
      <c r="B39" s="63" t="s">
        <v>120</v>
      </c>
      <c r="C39" s="64" t="s">
        <v>76</v>
      </c>
      <c r="D39" s="65"/>
      <c r="E39" s="66"/>
    </row>
    <row r="40" spans="2:9">
      <c r="B40" s="71" t="s">
        <v>121</v>
      </c>
      <c r="C40" s="72" t="s">
        <v>122</v>
      </c>
      <c r="D40" s="73">
        <f>SUM(D41:D43)</f>
        <v>2967.08</v>
      </c>
      <c r="E40" s="66"/>
    </row>
    <row r="41" spans="2:9">
      <c r="B41" s="63" t="s">
        <v>123</v>
      </c>
      <c r="C41" s="64" t="s">
        <v>124</v>
      </c>
      <c r="D41" s="76">
        <v>2967.08</v>
      </c>
      <c r="E41" s="66"/>
    </row>
    <row r="42" spans="2:9">
      <c r="B42" s="67" t="s">
        <v>125</v>
      </c>
      <c r="C42" s="68" t="s">
        <v>76</v>
      </c>
      <c r="D42" s="69"/>
      <c r="E42" s="70"/>
    </row>
    <row r="43" spans="2:9">
      <c r="B43" s="67" t="s">
        <v>126</v>
      </c>
      <c r="C43" s="68" t="s">
        <v>96</v>
      </c>
      <c r="D43" s="69"/>
      <c r="E43" s="70"/>
    </row>
    <row r="44" spans="2:9">
      <c r="B44" s="77" t="s">
        <v>127</v>
      </c>
      <c r="C44" s="78" t="s">
        <v>128</v>
      </c>
      <c r="D44" s="79">
        <f>D45+D52</f>
        <v>2978.8</v>
      </c>
      <c r="E44" s="80" t="s">
        <v>129</v>
      </c>
      <c r="F44" s="81"/>
      <c r="I44" s="58"/>
    </row>
    <row r="45" spans="2:9" ht="24">
      <c r="B45" s="59" t="s">
        <v>130</v>
      </c>
      <c r="C45" s="75" t="s">
        <v>131</v>
      </c>
      <c r="D45" s="82">
        <f>D46+D47+D51</f>
        <v>27.633184117287719</v>
      </c>
      <c r="E45" s="62" t="s">
        <v>129</v>
      </c>
      <c r="F45" s="81"/>
      <c r="I45" s="58"/>
    </row>
    <row r="46" spans="2:9">
      <c r="B46" s="63" t="s">
        <v>132</v>
      </c>
      <c r="C46" s="83" t="s">
        <v>133</v>
      </c>
      <c r="D46" s="84">
        <f>VAS073_F_Visospaskirsto13IsViso</f>
        <v>13.323701649358584</v>
      </c>
      <c r="E46" s="66" t="s">
        <v>129</v>
      </c>
    </row>
    <row r="47" spans="2:9">
      <c r="B47" s="63" t="s">
        <v>134</v>
      </c>
      <c r="C47" s="83" t="s">
        <v>135</v>
      </c>
      <c r="D47" s="84">
        <f>VAS073_F_Visospaskirsto14IsViso</f>
        <v>14.309482467929136</v>
      </c>
      <c r="E47" s="66" t="s">
        <v>129</v>
      </c>
    </row>
    <row r="48" spans="2:9" s="1" customFormat="1">
      <c r="B48" s="85" t="s">
        <v>136</v>
      </c>
      <c r="C48" s="86" t="s">
        <v>137</v>
      </c>
      <c r="D48" s="87">
        <f>VAS073_F_Visospaskirsto141NuotekuSurinkimas</f>
        <v>6.8794140500916301</v>
      </c>
      <c r="E48" s="88" t="s">
        <v>129</v>
      </c>
      <c r="G48" s="89"/>
      <c r="H48" s="89"/>
    </row>
    <row r="49" spans="2:9" s="1" customFormat="1">
      <c r="B49" s="85" t="s">
        <v>138</v>
      </c>
      <c r="C49" s="86" t="s">
        <v>139</v>
      </c>
      <c r="D49" s="87">
        <f>VAS073_F_Visospaskirsto142NuotekuValymas</f>
        <v>7.4300684178375072</v>
      </c>
      <c r="E49" s="88" t="s">
        <v>129</v>
      </c>
      <c r="G49" s="89"/>
      <c r="H49" s="89"/>
    </row>
    <row r="50" spans="2:9" s="1" customFormat="1">
      <c r="B50" s="85" t="s">
        <v>140</v>
      </c>
      <c r="C50" s="86" t="s">
        <v>141</v>
      </c>
      <c r="D50" s="87">
        <f>VAS073_F_Visospaskirsto143NuotekuDumblo</f>
        <v>0</v>
      </c>
      <c r="E50" s="88" t="s">
        <v>129</v>
      </c>
      <c r="G50" s="89"/>
      <c r="H50" s="89"/>
    </row>
    <row r="51" spans="2:9">
      <c r="B51" s="67" t="s">
        <v>142</v>
      </c>
      <c r="C51" s="83" t="s">
        <v>143</v>
      </c>
      <c r="D51" s="84">
        <f>VAS073_F_Visospaskirsto15PavirsiniuNuoteku</f>
        <v>0</v>
      </c>
      <c r="E51" s="66" t="s">
        <v>129</v>
      </c>
    </row>
    <row r="52" spans="2:9">
      <c r="B52" s="59" t="s">
        <v>144</v>
      </c>
      <c r="C52" s="75" t="s">
        <v>145</v>
      </c>
      <c r="D52" s="82">
        <f>SUM(D53:D55)</f>
        <v>2951.1668158827124</v>
      </c>
      <c r="E52" s="62" t="s">
        <v>129</v>
      </c>
      <c r="I52" s="58"/>
    </row>
    <row r="53" spans="2:9">
      <c r="B53" s="63" t="s">
        <v>146</v>
      </c>
      <c r="C53" s="83" t="s">
        <v>147</v>
      </c>
      <c r="D53" s="84">
        <f>VAS073_F_Visospaskirsto1Apskaitosveikla1</f>
        <v>1.1101485644471594</v>
      </c>
      <c r="E53" s="66" t="s">
        <v>129</v>
      </c>
      <c r="I53" s="58"/>
    </row>
    <row r="54" spans="2:9">
      <c r="B54" s="63" t="s">
        <v>148</v>
      </c>
      <c r="C54" s="83" t="s">
        <v>149</v>
      </c>
      <c r="D54" s="84">
        <f>VAS073_F_Visospaskirsto1Kitareguliuoja1</f>
        <v>0</v>
      </c>
      <c r="E54" s="66" t="s">
        <v>129</v>
      </c>
      <c r="G54" s="90"/>
      <c r="H54" s="90"/>
    </row>
    <row r="55" spans="2:9">
      <c r="B55" s="67" t="s">
        <v>150</v>
      </c>
      <c r="C55" s="91" t="s">
        <v>151</v>
      </c>
      <c r="D55" s="92">
        <f>VAS073_F_Visospaskirsto17KitosVeiklos</f>
        <v>2950.0566673182652</v>
      </c>
      <c r="E55" s="70" t="s">
        <v>129</v>
      </c>
    </row>
    <row r="56" spans="2:9">
      <c r="B56" s="59" t="s">
        <v>152</v>
      </c>
      <c r="C56" s="93" t="s">
        <v>153</v>
      </c>
      <c r="D56" s="82">
        <f>SUM(D57:D76)</f>
        <v>0</v>
      </c>
      <c r="E56" s="62"/>
      <c r="I56" s="58"/>
    </row>
    <row r="57" spans="2:9">
      <c r="B57" s="94" t="s">
        <v>154</v>
      </c>
      <c r="C57" s="95" t="s">
        <v>155</v>
      </c>
      <c r="D57" s="96"/>
      <c r="E57" s="97"/>
    </row>
    <row r="58" spans="2:9" ht="51.75">
      <c r="B58" s="98" t="s">
        <v>156</v>
      </c>
      <c r="C58" s="95" t="s">
        <v>157</v>
      </c>
      <c r="D58" s="96"/>
      <c r="E58" s="97"/>
      <c r="G58" s="90"/>
      <c r="H58" s="90"/>
    </row>
    <row r="59" spans="2:9">
      <c r="B59" s="98" t="s">
        <v>158</v>
      </c>
      <c r="C59" s="95" t="s">
        <v>159</v>
      </c>
      <c r="D59" s="96"/>
      <c r="E59" s="97"/>
    </row>
    <row r="60" spans="2:9" ht="30.75" customHeight="1">
      <c r="B60" s="98" t="s">
        <v>160</v>
      </c>
      <c r="C60" s="95" t="s">
        <v>161</v>
      </c>
      <c r="D60" s="96"/>
      <c r="E60" s="97"/>
    </row>
    <row r="61" spans="2:9">
      <c r="B61" s="98" t="s">
        <v>162</v>
      </c>
      <c r="C61" s="95" t="s">
        <v>163</v>
      </c>
      <c r="D61" s="96"/>
      <c r="E61" s="97"/>
    </row>
    <row r="62" spans="2:9" ht="51.75">
      <c r="B62" s="98" t="s">
        <v>164</v>
      </c>
      <c r="C62" s="95" t="s">
        <v>165</v>
      </c>
      <c r="D62" s="96"/>
      <c r="E62" s="97"/>
    </row>
    <row r="63" spans="2:9" ht="26.25">
      <c r="B63" s="98" t="s">
        <v>166</v>
      </c>
      <c r="C63" s="95" t="s">
        <v>167</v>
      </c>
      <c r="D63" s="96"/>
      <c r="E63" s="97"/>
    </row>
    <row r="64" spans="2:9" ht="90">
      <c r="B64" s="98" t="s">
        <v>168</v>
      </c>
      <c r="C64" s="95" t="s">
        <v>169</v>
      </c>
      <c r="D64" s="96"/>
      <c r="E64" s="99"/>
    </row>
    <row r="65" spans="2:9">
      <c r="B65" s="98" t="s">
        <v>170</v>
      </c>
      <c r="C65" s="95" t="s">
        <v>171</v>
      </c>
      <c r="D65" s="96"/>
      <c r="E65" s="97"/>
    </row>
    <row r="66" spans="2:9" ht="44.25" customHeight="1">
      <c r="B66" s="98" t="s">
        <v>172</v>
      </c>
      <c r="C66" s="95" t="s">
        <v>173</v>
      </c>
      <c r="D66" s="96"/>
      <c r="E66" s="97"/>
      <c r="F66" s="100"/>
      <c r="G66" s="101"/>
      <c r="H66" s="90"/>
    </row>
    <row r="67" spans="2:9" ht="26.25">
      <c r="B67" s="98" t="s">
        <v>174</v>
      </c>
      <c r="C67" s="95" t="s">
        <v>175</v>
      </c>
      <c r="D67" s="96"/>
      <c r="E67" s="97"/>
    </row>
    <row r="68" spans="2:9" ht="26.25">
      <c r="B68" s="98" t="s">
        <v>176</v>
      </c>
      <c r="C68" s="95" t="s">
        <v>177</v>
      </c>
      <c r="D68" s="96"/>
      <c r="E68" s="97"/>
    </row>
    <row r="69" spans="2:9" ht="26.25">
      <c r="B69" s="98" t="s">
        <v>178</v>
      </c>
      <c r="C69" s="95" t="s">
        <v>179</v>
      </c>
      <c r="D69" s="96"/>
      <c r="E69" s="97"/>
    </row>
    <row r="70" spans="2:9" ht="77.25">
      <c r="B70" s="98" t="s">
        <v>180</v>
      </c>
      <c r="C70" s="95" t="s">
        <v>181</v>
      </c>
      <c r="D70" s="96"/>
      <c r="E70" s="97"/>
    </row>
    <row r="71" spans="2:9" ht="64.5">
      <c r="B71" s="102" t="s">
        <v>182</v>
      </c>
      <c r="C71" s="95" t="s">
        <v>183</v>
      </c>
      <c r="D71" s="96"/>
      <c r="E71" s="103"/>
    </row>
    <row r="72" spans="2:9" ht="39">
      <c r="B72" s="102" t="s">
        <v>184</v>
      </c>
      <c r="C72" s="95" t="s">
        <v>185</v>
      </c>
      <c r="D72" s="96"/>
      <c r="E72" s="103"/>
    </row>
    <row r="73" spans="2:9" ht="51.75">
      <c r="B73" s="102" t="s">
        <v>186</v>
      </c>
      <c r="C73" s="95" t="s">
        <v>187</v>
      </c>
      <c r="D73" s="96"/>
      <c r="E73" s="103"/>
    </row>
    <row r="74" spans="2:9" ht="39">
      <c r="B74" s="102" t="s">
        <v>188</v>
      </c>
      <c r="C74" s="95" t="s">
        <v>189</v>
      </c>
      <c r="D74" s="96"/>
      <c r="E74" s="103"/>
    </row>
    <row r="75" spans="2:9">
      <c r="B75" s="102" t="s">
        <v>190</v>
      </c>
      <c r="C75" s="95" t="s">
        <v>191</v>
      </c>
      <c r="D75" s="96"/>
      <c r="E75" s="103"/>
    </row>
    <row r="76" spans="2:9" ht="26.25">
      <c r="B76" s="104" t="s">
        <v>192</v>
      </c>
      <c r="C76" s="105" t="s">
        <v>193</v>
      </c>
      <c r="D76" s="106"/>
      <c r="E76" s="107"/>
    </row>
    <row r="77" spans="2:9">
      <c r="B77" s="108" t="s">
        <v>194</v>
      </c>
      <c r="C77" s="109" t="s">
        <v>195</v>
      </c>
      <c r="D77" s="110"/>
      <c r="E77" s="111"/>
    </row>
    <row r="78" spans="2:9">
      <c r="B78" s="77" t="s">
        <v>196</v>
      </c>
      <c r="C78" s="112" t="s">
        <v>197</v>
      </c>
      <c r="D78" s="113">
        <v>-9.5</v>
      </c>
      <c r="E78" s="80"/>
      <c r="I78" s="58"/>
    </row>
    <row r="79" spans="2:9" ht="24">
      <c r="B79" s="114" t="s">
        <v>198</v>
      </c>
      <c r="C79" s="115" t="s">
        <v>199</v>
      </c>
      <c r="D79" s="116">
        <f>D11-D45</f>
        <v>-25.409374117287719</v>
      </c>
      <c r="E79" s="117"/>
      <c r="I79" s="58"/>
    </row>
    <row r="80" spans="2:9">
      <c r="B80" s="63" t="s">
        <v>200</v>
      </c>
      <c r="C80" s="83" t="s">
        <v>201</v>
      </c>
      <c r="D80" s="84">
        <f>D12-D46</f>
        <v>-12.240771649358585</v>
      </c>
      <c r="E80" s="66"/>
    </row>
    <row r="81" spans="2:9">
      <c r="B81" s="63" t="s">
        <v>202</v>
      </c>
      <c r="C81" s="83" t="s">
        <v>203</v>
      </c>
      <c r="D81" s="84">
        <f>D15-D47</f>
        <v>-13.168602467929137</v>
      </c>
      <c r="E81" s="66"/>
    </row>
    <row r="82" spans="2:9">
      <c r="B82" s="63" t="s">
        <v>204</v>
      </c>
      <c r="C82" s="83" t="s">
        <v>205</v>
      </c>
      <c r="D82" s="84">
        <f>D16-D48</f>
        <v>-6.2454140500916298</v>
      </c>
      <c r="E82" s="66"/>
    </row>
    <row r="83" spans="2:9">
      <c r="B83" s="63" t="s">
        <v>206</v>
      </c>
      <c r="C83" s="83" t="s">
        <v>207</v>
      </c>
      <c r="D83" s="84">
        <f>D20-D49</f>
        <v>-6.9231884178375074</v>
      </c>
      <c r="E83" s="66"/>
    </row>
    <row r="84" spans="2:9">
      <c r="B84" s="63" t="s">
        <v>208</v>
      </c>
      <c r="C84" s="83" t="s">
        <v>209</v>
      </c>
      <c r="D84" s="84">
        <f>D26-D50</f>
        <v>0</v>
      </c>
      <c r="E84" s="66"/>
    </row>
    <row r="85" spans="2:9" ht="25.9" customHeight="1">
      <c r="B85" s="67" t="s">
        <v>210</v>
      </c>
      <c r="C85" s="83" t="s">
        <v>211</v>
      </c>
      <c r="D85" s="84">
        <f>D31-D51</f>
        <v>0</v>
      </c>
      <c r="E85" s="66"/>
    </row>
    <row r="86" spans="2:9">
      <c r="B86" s="59" t="s">
        <v>212</v>
      </c>
      <c r="C86" s="75" t="s">
        <v>213</v>
      </c>
      <c r="D86" s="82">
        <f>D34-D52</f>
        <v>15.913184117287528</v>
      </c>
      <c r="E86" s="62"/>
      <c r="I86" s="58"/>
    </row>
    <row r="87" spans="2:9">
      <c r="B87" s="63" t="s">
        <v>214</v>
      </c>
      <c r="C87" s="83" t="s">
        <v>215</v>
      </c>
      <c r="D87" s="84">
        <f>D36-D53</f>
        <v>-1.1101485644471594</v>
      </c>
      <c r="E87" s="66"/>
      <c r="I87" s="58"/>
    </row>
    <row r="88" spans="2:9">
      <c r="B88" s="63" t="s">
        <v>216</v>
      </c>
      <c r="C88" s="83" t="s">
        <v>217</v>
      </c>
      <c r="D88" s="84">
        <f>D38+D39-D54</f>
        <v>0</v>
      </c>
      <c r="E88" s="66"/>
    </row>
    <row r="89" spans="2:9">
      <c r="B89" s="67" t="s">
        <v>218</v>
      </c>
      <c r="C89" s="91" t="s">
        <v>219</v>
      </c>
      <c r="D89" s="92">
        <f>IFERROR(D40-D55,"-")</f>
        <v>17.023332681734701</v>
      </c>
      <c r="E89" s="70"/>
    </row>
    <row r="90" spans="2:9">
      <c r="B90" s="118" t="s">
        <v>220</v>
      </c>
      <c r="C90" s="119" t="s">
        <v>221</v>
      </c>
      <c r="D90" s="120"/>
      <c r="E90" s="70"/>
    </row>
    <row r="91" spans="2:9">
      <c r="B91" s="77" t="s">
        <v>222</v>
      </c>
      <c r="C91" s="78" t="s">
        <v>223</v>
      </c>
      <c r="D91" s="113"/>
      <c r="E91" s="80"/>
      <c r="I91" s="58"/>
    </row>
    <row r="92" spans="2:9">
      <c r="B92" s="77" t="s">
        <v>224</v>
      </c>
      <c r="C92" s="78" t="s">
        <v>225</v>
      </c>
      <c r="D92" s="79">
        <f>IFERROR(D78+D90-D91,"0")</f>
        <v>-9.5</v>
      </c>
      <c r="E92" s="80"/>
      <c r="I92" s="58"/>
    </row>
    <row r="93" spans="2:9" ht="24">
      <c r="B93" s="114" t="s">
        <v>226</v>
      </c>
      <c r="C93" s="115" t="s">
        <v>227</v>
      </c>
      <c r="D93" s="116">
        <f>IFERROR((D79/D11)*100,"0")</f>
        <v>-1142.6054436884317</v>
      </c>
      <c r="E93" s="117"/>
    </row>
    <row r="94" spans="2:9">
      <c r="B94" s="63" t="s">
        <v>228</v>
      </c>
      <c r="C94" s="83" t="s">
        <v>229</v>
      </c>
      <c r="D94" s="84">
        <f>IFERROR((D80/D12)*100,"0")</f>
        <v>-1130.3382166306765</v>
      </c>
      <c r="E94" s="66"/>
    </row>
    <row r="95" spans="2:9">
      <c r="B95" s="63" t="s">
        <v>230</v>
      </c>
      <c r="C95" s="83" t="s">
        <v>231</v>
      </c>
      <c r="D95" s="84">
        <f>IFERROR((D81/D15)*100,"0")</f>
        <v>-1154.2495676959134</v>
      </c>
      <c r="E95" s="66"/>
    </row>
    <row r="96" spans="2:9" ht="24">
      <c r="B96" s="63" t="s">
        <v>232</v>
      </c>
      <c r="C96" s="83" t="s">
        <v>233</v>
      </c>
      <c r="D96" s="84">
        <f>IFERROR((D82/D16)*100,"0")</f>
        <v>-985.0810804560931</v>
      </c>
      <c r="E96" s="66"/>
    </row>
    <row r="97" spans="2:5">
      <c r="B97" s="63" t="s">
        <v>234</v>
      </c>
      <c r="C97" s="83" t="s">
        <v>235</v>
      </c>
      <c r="D97" s="84">
        <f>IFERROR((D83/D20)*100,"0")</f>
        <v>-1365.8436746049374</v>
      </c>
      <c r="E97" s="66"/>
    </row>
    <row r="98" spans="2:5">
      <c r="B98" s="63" t="s">
        <v>236</v>
      </c>
      <c r="C98" s="83" t="s">
        <v>237</v>
      </c>
      <c r="D98" s="84" t="str">
        <f>IFERROR((D84/D26)*100,"0")</f>
        <v>0</v>
      </c>
      <c r="E98" s="66"/>
    </row>
    <row r="99" spans="2:5" ht="24">
      <c r="B99" s="121" t="s">
        <v>238</v>
      </c>
      <c r="C99" s="122" t="s">
        <v>239</v>
      </c>
      <c r="D99" s="123" t="str">
        <f>IFERROR((D85/D31)*100,"0")</f>
        <v>0</v>
      </c>
      <c r="E99" s="124"/>
    </row>
    <row r="101" spans="2:5">
      <c r="C101" s="89" t="s">
        <v>240</v>
      </c>
    </row>
    <row r="102" spans="2:5">
      <c r="C102" s="89" t="s">
        <v>241</v>
      </c>
    </row>
    <row r="103" spans="2:5">
      <c r="C103" s="89" t="s">
        <v>242</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V248"/>
  <sheetViews>
    <sheetView tabSelected="1" zoomScale="80" zoomScaleNormal="80" workbookViewId="0"/>
  </sheetViews>
  <sheetFormatPr defaultColWidth="9.140625" defaultRowHeight="15"/>
  <cols>
    <col min="1" max="1" width="9.140625" style="5"/>
    <col min="2" max="2" width="10.7109375" style="5" customWidth="1"/>
    <col min="3" max="3" width="71.140625" style="5" customWidth="1"/>
    <col min="4" max="4" width="13.5703125" style="5" customWidth="1"/>
    <col min="5" max="5" width="13.42578125" style="5" customWidth="1"/>
    <col min="6" max="6" width="16.85546875" style="5" customWidth="1"/>
    <col min="7" max="7" width="16.140625" style="5" customWidth="1"/>
    <col min="8" max="8" width="15.7109375" style="5" customWidth="1"/>
    <col min="9" max="9" width="14" style="5" customWidth="1"/>
    <col min="10" max="11" width="14.5703125" style="5" customWidth="1"/>
    <col min="12" max="12" width="16.5703125" style="5" customWidth="1"/>
    <col min="13" max="13" width="15" style="5" customWidth="1"/>
    <col min="14" max="16" width="17.85546875" style="5" customWidth="1"/>
    <col min="17" max="17" width="23.28515625" style="5" customWidth="1"/>
    <col min="18" max="18" width="12.42578125" style="125" customWidth="1"/>
    <col min="19" max="19" width="5.42578125" style="125" customWidth="1"/>
    <col min="20" max="20" width="9.140625" style="5"/>
    <col min="21" max="21" width="12.7109375" style="5" bestFit="1" customWidth="1"/>
    <col min="22" max="16384" width="9.140625" style="5"/>
  </cols>
  <sheetData>
    <row r="1" spans="1:19">
      <c r="A1" s="6" t="s">
        <v>0</v>
      </c>
      <c r="B1" s="7"/>
      <c r="C1" s="7"/>
      <c r="D1" s="7"/>
      <c r="E1" s="7"/>
      <c r="F1" s="7"/>
      <c r="G1" s="7"/>
      <c r="H1" s="7"/>
      <c r="I1" s="7"/>
      <c r="J1" s="7"/>
      <c r="K1" s="7"/>
      <c r="L1" s="7"/>
      <c r="M1" s="7"/>
      <c r="N1" s="7"/>
      <c r="O1" s="7"/>
      <c r="P1" s="7"/>
      <c r="Q1" s="7"/>
      <c r="R1" s="126"/>
    </row>
    <row r="2" spans="1:19">
      <c r="A2" s="6" t="s">
        <v>1</v>
      </c>
      <c r="B2" s="7"/>
      <c r="C2" s="7"/>
      <c r="D2" s="7"/>
      <c r="E2" s="7"/>
      <c r="F2" s="7"/>
      <c r="G2" s="7"/>
      <c r="H2" s="7"/>
      <c r="I2" s="7"/>
      <c r="J2" s="7"/>
      <c r="K2" s="7"/>
      <c r="L2" s="7"/>
      <c r="M2" s="7"/>
      <c r="N2" s="7"/>
      <c r="O2" s="7"/>
      <c r="P2" s="7"/>
      <c r="Q2" s="7"/>
      <c r="R2" s="126"/>
    </row>
    <row r="3" spans="1:19">
      <c r="A3" s="7"/>
      <c r="B3" s="7"/>
      <c r="C3" s="7"/>
      <c r="D3" s="7"/>
      <c r="E3" s="7"/>
      <c r="F3" s="7"/>
      <c r="G3" s="7"/>
      <c r="H3" s="7"/>
      <c r="I3" s="7"/>
      <c r="J3" s="7"/>
      <c r="K3" s="7"/>
      <c r="L3" s="7"/>
      <c r="M3" s="7"/>
      <c r="N3" s="7"/>
      <c r="O3" s="7"/>
      <c r="P3" s="7"/>
      <c r="Q3" s="7"/>
      <c r="R3" s="126"/>
    </row>
    <row r="4" spans="1:19">
      <c r="A4" s="7"/>
      <c r="B4" s="7"/>
      <c r="C4" s="7"/>
      <c r="D4" s="7"/>
      <c r="E4" s="7"/>
      <c r="F4" s="7"/>
      <c r="G4" s="7"/>
      <c r="H4" s="7"/>
      <c r="I4" s="7"/>
      <c r="J4" s="7"/>
      <c r="K4" s="7"/>
      <c r="L4" s="7"/>
      <c r="M4" s="7"/>
      <c r="N4" s="7"/>
      <c r="O4" s="7"/>
      <c r="P4" s="7"/>
      <c r="Q4" s="7"/>
      <c r="R4" s="126"/>
    </row>
    <row r="5" spans="1:19">
      <c r="A5" s="8" t="s">
        <v>243</v>
      </c>
      <c r="B5" s="7"/>
      <c r="C5" s="7"/>
      <c r="D5" s="7"/>
      <c r="E5" s="7"/>
      <c r="F5" s="7"/>
      <c r="G5" s="7"/>
      <c r="H5" s="7"/>
      <c r="I5" s="7"/>
      <c r="J5" s="7"/>
      <c r="K5" s="7"/>
      <c r="L5" s="7"/>
      <c r="M5" s="7"/>
      <c r="N5" s="7"/>
      <c r="O5" s="7"/>
      <c r="P5" s="7"/>
      <c r="Q5" s="7"/>
      <c r="R5" s="126"/>
    </row>
    <row r="6" spans="1:19">
      <c r="A6" s="7"/>
      <c r="B6" s="7"/>
      <c r="C6" s="7"/>
      <c r="D6" s="7"/>
      <c r="E6" s="7"/>
      <c r="F6" s="7"/>
      <c r="G6" s="7"/>
      <c r="H6" s="7"/>
      <c r="I6" s="7"/>
      <c r="J6" s="7"/>
      <c r="K6" s="7"/>
      <c r="L6" s="7"/>
      <c r="M6" s="7"/>
      <c r="N6" s="7"/>
      <c r="O6" s="7"/>
      <c r="P6" s="7"/>
      <c r="Q6" s="7"/>
      <c r="R6" s="126"/>
    </row>
    <row r="8" spans="1:19">
      <c r="B8" s="1475" t="s">
        <v>244</v>
      </c>
      <c r="C8" s="1475"/>
      <c r="D8" s="1475"/>
      <c r="E8" s="1475"/>
      <c r="F8" s="1475"/>
      <c r="G8" s="1475"/>
      <c r="H8" s="1475"/>
      <c r="I8" s="1475"/>
      <c r="J8" s="1475"/>
      <c r="K8" s="1475"/>
      <c r="L8" s="1475"/>
      <c r="M8" s="1475"/>
      <c r="N8" s="1475"/>
      <c r="O8" s="1475"/>
      <c r="P8" s="1475"/>
      <c r="Q8" s="1475"/>
    </row>
    <row r="9" spans="1:19" ht="124.5" customHeight="1">
      <c r="B9" s="127" t="s">
        <v>4</v>
      </c>
      <c r="C9" s="128" t="s">
        <v>245</v>
      </c>
      <c r="D9" s="128" t="s">
        <v>246</v>
      </c>
      <c r="E9" s="129" t="s">
        <v>247</v>
      </c>
      <c r="F9" s="130" t="s">
        <v>248</v>
      </c>
      <c r="G9" s="131" t="s">
        <v>249</v>
      </c>
      <c r="H9" s="132" t="s">
        <v>250</v>
      </c>
      <c r="I9" s="133" t="s">
        <v>251</v>
      </c>
      <c r="J9" s="130" t="s">
        <v>252</v>
      </c>
      <c r="K9" s="131" t="s">
        <v>253</v>
      </c>
      <c r="L9" s="134" t="s">
        <v>254</v>
      </c>
      <c r="M9" s="129" t="s">
        <v>255</v>
      </c>
      <c r="N9" s="133" t="s">
        <v>256</v>
      </c>
      <c r="O9" s="135" t="s">
        <v>257</v>
      </c>
      <c r="P9" s="136" t="s">
        <v>258</v>
      </c>
      <c r="Q9" s="137" t="s">
        <v>259</v>
      </c>
    </row>
    <row r="10" spans="1:19" ht="28.5" customHeight="1">
      <c r="B10" s="138" t="s">
        <v>69</v>
      </c>
      <c r="C10" s="139" t="s">
        <v>260</v>
      </c>
      <c r="D10" s="140"/>
      <c r="E10" s="141"/>
      <c r="F10" s="142"/>
      <c r="G10" s="143"/>
      <c r="H10" s="144"/>
      <c r="I10" s="141"/>
      <c r="J10" s="142"/>
      <c r="K10" s="143"/>
      <c r="L10" s="143"/>
      <c r="M10" s="141"/>
      <c r="N10" s="145"/>
      <c r="O10" s="146"/>
      <c r="P10" s="144"/>
      <c r="Q10" s="141"/>
    </row>
    <row r="11" spans="1:19">
      <c r="B11" s="147" t="s">
        <v>71</v>
      </c>
      <c r="C11" s="148" t="s">
        <v>261</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c r="B12" s="155" t="s">
        <v>77</v>
      </c>
      <c r="C12" s="156" t="s">
        <v>262</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c r="B13" s="155" t="s">
        <v>105</v>
      </c>
      <c r="C13" s="156" t="s">
        <v>263</v>
      </c>
      <c r="D13" s="157">
        <f t="shared" ref="D13:Q13" si="1">D34+D93</f>
        <v>82.9</v>
      </c>
      <c r="E13" s="158">
        <f t="shared" si="1"/>
        <v>1.2000000000000002</v>
      </c>
      <c r="F13" s="159">
        <f t="shared" si="1"/>
        <v>0.4</v>
      </c>
      <c r="G13" s="160">
        <f t="shared" si="1"/>
        <v>0.4</v>
      </c>
      <c r="H13" s="161">
        <f t="shared" si="1"/>
        <v>0.4</v>
      </c>
      <c r="I13" s="158">
        <f t="shared" si="1"/>
        <v>1.2999999999999998</v>
      </c>
      <c r="J13" s="159">
        <f t="shared" si="1"/>
        <v>0.6</v>
      </c>
      <c r="K13" s="160">
        <f t="shared" si="1"/>
        <v>0.7</v>
      </c>
      <c r="L13" s="160">
        <f t="shared" si="1"/>
        <v>0</v>
      </c>
      <c r="M13" s="158">
        <f t="shared" si="1"/>
        <v>0</v>
      </c>
      <c r="N13" s="162">
        <f t="shared" si="1"/>
        <v>0</v>
      </c>
      <c r="O13" s="163">
        <f t="shared" si="1"/>
        <v>0</v>
      </c>
      <c r="P13" s="161">
        <f t="shared" si="1"/>
        <v>0</v>
      </c>
      <c r="Q13" s="158">
        <f t="shared" si="1"/>
        <v>80.400000000000006</v>
      </c>
    </row>
    <row r="14" spans="1:19" s="2" customFormat="1" ht="35.25" customHeight="1">
      <c r="B14" s="164" t="s">
        <v>107</v>
      </c>
      <c r="C14" s="165" t="s">
        <v>264</v>
      </c>
      <c r="D14" s="166">
        <f t="shared" ref="D14:Q14" si="2">D35+D94</f>
        <v>82.9</v>
      </c>
      <c r="E14" s="167">
        <f t="shared" si="2"/>
        <v>1.2000000000000002</v>
      </c>
      <c r="F14" s="168">
        <f t="shared" si="2"/>
        <v>0.4</v>
      </c>
      <c r="G14" s="169">
        <f t="shared" si="2"/>
        <v>0.4</v>
      </c>
      <c r="H14" s="170">
        <f t="shared" si="2"/>
        <v>0.4</v>
      </c>
      <c r="I14" s="167">
        <f t="shared" si="2"/>
        <v>1.2999999999999998</v>
      </c>
      <c r="J14" s="168">
        <f t="shared" si="2"/>
        <v>0.6</v>
      </c>
      <c r="K14" s="169">
        <f t="shared" si="2"/>
        <v>0.7</v>
      </c>
      <c r="L14" s="169">
        <f t="shared" si="2"/>
        <v>0</v>
      </c>
      <c r="M14" s="167">
        <f t="shared" si="2"/>
        <v>0</v>
      </c>
      <c r="N14" s="171">
        <f t="shared" si="2"/>
        <v>0</v>
      </c>
      <c r="O14" s="172">
        <f t="shared" si="2"/>
        <v>0</v>
      </c>
      <c r="P14" s="170">
        <f t="shared" si="2"/>
        <v>0</v>
      </c>
      <c r="Q14" s="167">
        <f t="shared" si="2"/>
        <v>80.400000000000006</v>
      </c>
      <c r="R14" s="173"/>
      <c r="S14" s="173"/>
    </row>
    <row r="15" spans="1:19">
      <c r="B15" s="155" t="s">
        <v>265</v>
      </c>
      <c r="C15" s="156" t="s">
        <v>266</v>
      </c>
      <c r="D15" s="157">
        <f t="shared" ref="D15:Q15" si="3">D37</f>
        <v>0</v>
      </c>
      <c r="E15" s="158">
        <f t="shared" si="3"/>
        <v>0</v>
      </c>
      <c r="F15" s="159">
        <f t="shared" si="3"/>
        <v>0</v>
      </c>
      <c r="G15" s="160">
        <f t="shared" si="3"/>
        <v>0</v>
      </c>
      <c r="H15" s="161">
        <f t="shared" si="3"/>
        <v>0</v>
      </c>
      <c r="I15" s="158">
        <f t="shared" si="3"/>
        <v>0</v>
      </c>
      <c r="J15" s="159">
        <f t="shared" si="3"/>
        <v>0</v>
      </c>
      <c r="K15" s="160">
        <f t="shared" si="3"/>
        <v>0</v>
      </c>
      <c r="L15" s="160">
        <f t="shared" si="3"/>
        <v>0</v>
      </c>
      <c r="M15" s="158">
        <f t="shared" si="3"/>
        <v>0</v>
      </c>
      <c r="N15" s="162">
        <f t="shared" si="3"/>
        <v>0</v>
      </c>
      <c r="O15" s="163">
        <f t="shared" si="3"/>
        <v>0</v>
      </c>
      <c r="P15" s="161">
        <f t="shared" si="3"/>
        <v>0</v>
      </c>
      <c r="Q15" s="158">
        <f t="shared" si="3"/>
        <v>0</v>
      </c>
    </row>
    <row r="16" spans="1:19">
      <c r="B16" s="155" t="s">
        <v>267</v>
      </c>
      <c r="C16" s="156" t="s">
        <v>268</v>
      </c>
      <c r="D16" s="157">
        <f t="shared" ref="D16:Q16" si="4">D45+D101+D198</f>
        <v>23.400000000000002</v>
      </c>
      <c r="E16" s="158">
        <f t="shared" si="4"/>
        <v>0.2</v>
      </c>
      <c r="F16" s="159">
        <f t="shared" si="4"/>
        <v>0.2</v>
      </c>
      <c r="G16" s="160">
        <f t="shared" si="4"/>
        <v>0</v>
      </c>
      <c r="H16" s="161">
        <f t="shared" si="4"/>
        <v>0</v>
      </c>
      <c r="I16" s="158">
        <f t="shared" si="4"/>
        <v>0.6</v>
      </c>
      <c r="J16" s="159">
        <f t="shared" si="4"/>
        <v>0.3</v>
      </c>
      <c r="K16" s="160">
        <f t="shared" si="4"/>
        <v>0.3</v>
      </c>
      <c r="L16" s="160">
        <f t="shared" si="4"/>
        <v>0</v>
      </c>
      <c r="M16" s="158">
        <f t="shared" si="4"/>
        <v>0</v>
      </c>
      <c r="N16" s="162">
        <f t="shared" si="4"/>
        <v>0</v>
      </c>
      <c r="O16" s="163">
        <f t="shared" si="4"/>
        <v>0</v>
      </c>
      <c r="P16" s="161">
        <f t="shared" si="4"/>
        <v>0</v>
      </c>
      <c r="Q16" s="158">
        <f t="shared" si="4"/>
        <v>22.6</v>
      </c>
    </row>
    <row r="17" spans="1:22" s="2" customFormat="1">
      <c r="B17" s="174" t="s">
        <v>269</v>
      </c>
      <c r="C17" s="175" t="s">
        <v>270</v>
      </c>
      <c r="D17" s="176">
        <f t="shared" ref="D17:Q17" si="5">D46+D102+D199</f>
        <v>23.400000000000002</v>
      </c>
      <c r="E17" s="177">
        <f t="shared" si="5"/>
        <v>0.2</v>
      </c>
      <c r="F17" s="178">
        <f t="shared" si="5"/>
        <v>0.2</v>
      </c>
      <c r="G17" s="179">
        <f t="shared" si="5"/>
        <v>0</v>
      </c>
      <c r="H17" s="180">
        <f t="shared" si="5"/>
        <v>0</v>
      </c>
      <c r="I17" s="177">
        <f t="shared" si="5"/>
        <v>0.6</v>
      </c>
      <c r="J17" s="178">
        <f t="shared" si="5"/>
        <v>0.3</v>
      </c>
      <c r="K17" s="179">
        <f t="shared" si="5"/>
        <v>0.3</v>
      </c>
      <c r="L17" s="179">
        <f t="shared" si="5"/>
        <v>0</v>
      </c>
      <c r="M17" s="177">
        <f t="shared" si="5"/>
        <v>0</v>
      </c>
      <c r="N17" s="181">
        <f t="shared" si="5"/>
        <v>0</v>
      </c>
      <c r="O17" s="182">
        <f t="shared" si="5"/>
        <v>0</v>
      </c>
      <c r="P17" s="180">
        <f t="shared" si="5"/>
        <v>0</v>
      </c>
      <c r="Q17" s="177">
        <f t="shared" si="5"/>
        <v>22.6</v>
      </c>
      <c r="R17" s="173"/>
      <c r="S17" s="173"/>
    </row>
    <row r="18" spans="1:22" s="2" customFormat="1">
      <c r="B18" s="174" t="s">
        <v>271</v>
      </c>
      <c r="C18" s="175" t="s">
        <v>272</v>
      </c>
      <c r="D18" s="176">
        <f t="shared" ref="D18:Q18" si="6">D49+D105+D202</f>
        <v>0</v>
      </c>
      <c r="E18" s="177">
        <f t="shared" si="6"/>
        <v>0</v>
      </c>
      <c r="F18" s="178">
        <f t="shared" si="6"/>
        <v>0</v>
      </c>
      <c r="G18" s="179">
        <f t="shared" si="6"/>
        <v>0</v>
      </c>
      <c r="H18" s="180">
        <f t="shared" si="6"/>
        <v>0</v>
      </c>
      <c r="I18" s="177">
        <f t="shared" si="6"/>
        <v>0</v>
      </c>
      <c r="J18" s="178">
        <f t="shared" si="6"/>
        <v>0</v>
      </c>
      <c r="K18" s="179">
        <f t="shared" si="6"/>
        <v>0</v>
      </c>
      <c r="L18" s="179">
        <f t="shared" si="6"/>
        <v>0</v>
      </c>
      <c r="M18" s="177">
        <f t="shared" si="6"/>
        <v>0</v>
      </c>
      <c r="N18" s="181">
        <f t="shared" si="6"/>
        <v>0</v>
      </c>
      <c r="O18" s="182">
        <f t="shared" si="6"/>
        <v>0</v>
      </c>
      <c r="P18" s="180">
        <f t="shared" si="6"/>
        <v>0</v>
      </c>
      <c r="Q18" s="177">
        <f t="shared" si="6"/>
        <v>0</v>
      </c>
      <c r="R18" s="173"/>
      <c r="S18" s="173"/>
    </row>
    <row r="19" spans="1:22" s="2" customFormat="1">
      <c r="B19" s="183" t="s">
        <v>273</v>
      </c>
      <c r="C19" s="184" t="s">
        <v>274</v>
      </c>
      <c r="D19" s="185">
        <f t="shared" ref="D19:Q19" si="7">D47+D103+D200</f>
        <v>0</v>
      </c>
      <c r="E19" s="186">
        <f t="shared" si="7"/>
        <v>0</v>
      </c>
      <c r="F19" s="187">
        <f t="shared" si="7"/>
        <v>0</v>
      </c>
      <c r="G19" s="188">
        <f t="shared" si="7"/>
        <v>0</v>
      </c>
      <c r="H19" s="189">
        <f t="shared" si="7"/>
        <v>0</v>
      </c>
      <c r="I19" s="186">
        <f t="shared" si="7"/>
        <v>0</v>
      </c>
      <c r="J19" s="187">
        <f t="shared" si="7"/>
        <v>0</v>
      </c>
      <c r="K19" s="188">
        <f t="shared" si="7"/>
        <v>0</v>
      </c>
      <c r="L19" s="188">
        <f t="shared" si="7"/>
        <v>0</v>
      </c>
      <c r="M19" s="186">
        <f t="shared" si="7"/>
        <v>0</v>
      </c>
      <c r="N19" s="190">
        <f t="shared" si="7"/>
        <v>0</v>
      </c>
      <c r="O19" s="191">
        <f t="shared" si="7"/>
        <v>0</v>
      </c>
      <c r="P19" s="189">
        <f t="shared" si="7"/>
        <v>0</v>
      </c>
      <c r="Q19" s="186">
        <f t="shared" si="7"/>
        <v>0</v>
      </c>
      <c r="R19" s="173"/>
      <c r="S19" s="173"/>
    </row>
    <row r="20" spans="1:22">
      <c r="B20" s="155" t="s">
        <v>275</v>
      </c>
      <c r="C20" s="192" t="s">
        <v>276</v>
      </c>
      <c r="D20" s="157">
        <f t="shared" ref="D20:Q20" si="8">D52+D108+D205</f>
        <v>199.82999999999998</v>
      </c>
      <c r="E20" s="158">
        <f t="shared" si="8"/>
        <v>10.223701649358581</v>
      </c>
      <c r="F20" s="159">
        <f t="shared" si="8"/>
        <v>4.6311442883323144</v>
      </c>
      <c r="G20" s="160">
        <f t="shared" si="8"/>
        <v>5.5925573610262678</v>
      </c>
      <c r="H20" s="161">
        <f t="shared" si="8"/>
        <v>0</v>
      </c>
      <c r="I20" s="158">
        <f t="shared" si="8"/>
        <v>8.2094824679291385</v>
      </c>
      <c r="J20" s="159">
        <f t="shared" si="8"/>
        <v>3.5794140500916312</v>
      </c>
      <c r="K20" s="160">
        <f t="shared" si="8"/>
        <v>4.6300684178375073</v>
      </c>
      <c r="L20" s="160">
        <f t="shared" si="8"/>
        <v>0</v>
      </c>
      <c r="M20" s="158">
        <f t="shared" si="8"/>
        <v>0</v>
      </c>
      <c r="N20" s="162">
        <f t="shared" si="8"/>
        <v>1.1101485644471594</v>
      </c>
      <c r="O20" s="163">
        <f t="shared" si="8"/>
        <v>1.1101485644471594</v>
      </c>
      <c r="P20" s="161">
        <f t="shared" si="8"/>
        <v>0</v>
      </c>
      <c r="Q20" s="158">
        <f t="shared" si="8"/>
        <v>180.28666731826513</v>
      </c>
    </row>
    <row r="21" spans="1:22">
      <c r="B21" s="174" t="s">
        <v>277</v>
      </c>
      <c r="C21" s="193" t="s">
        <v>278</v>
      </c>
      <c r="D21" s="176">
        <f t="shared" ref="D21:Q21" si="9">D53+D109+D206</f>
        <v>197</v>
      </c>
      <c r="E21" s="177">
        <f t="shared" si="9"/>
        <v>10.078069639584605</v>
      </c>
      <c r="F21" s="178">
        <f t="shared" si="9"/>
        <v>4.5629810629199756</v>
      </c>
      <c r="G21" s="179">
        <f t="shared" si="9"/>
        <v>5.5150885766646303</v>
      </c>
      <c r="H21" s="180">
        <f t="shared" si="9"/>
        <v>0</v>
      </c>
      <c r="I21" s="177">
        <f t="shared" si="9"/>
        <v>8.103481979230299</v>
      </c>
      <c r="J21" s="178">
        <f t="shared" si="9"/>
        <v>3.531704337202199</v>
      </c>
      <c r="K21" s="179">
        <f t="shared" si="9"/>
        <v>4.5717776420281</v>
      </c>
      <c r="L21" s="179">
        <f t="shared" si="9"/>
        <v>0</v>
      </c>
      <c r="M21" s="177">
        <f t="shared" si="9"/>
        <v>0</v>
      </c>
      <c r="N21" s="181">
        <f t="shared" si="9"/>
        <v>1.0987171655467318</v>
      </c>
      <c r="O21" s="182">
        <f t="shared" si="9"/>
        <v>1.0987171655467318</v>
      </c>
      <c r="P21" s="180">
        <f t="shared" si="9"/>
        <v>0</v>
      </c>
      <c r="Q21" s="177">
        <f t="shared" si="9"/>
        <v>177.71973121563838</v>
      </c>
    </row>
    <row r="22" spans="1:22">
      <c r="A22" s="194"/>
      <c r="B22" s="195" t="s">
        <v>279</v>
      </c>
      <c r="C22" s="196" t="s">
        <v>280</v>
      </c>
      <c r="D22" s="197">
        <f>D32+D33+D47+D69+D71+D75+D77+D78+D79+D81+D87+D88+D103+D122+D124+D128+D131+D132+D134+D140+D141+D200+D219+D221+D225+D227+D228+D229+D231+D238+D239+D130</f>
        <v>1.5</v>
      </c>
      <c r="E22" s="198">
        <f t="shared" ref="E22:Q22" si="10">E32+E33+E47+E69+E71+E75+E77+E78+E79+E81+E87+E88+E103+E122+E124+E128+E131+E132+E134+E140+E141+E200+E219+E221+E225+E227+E228+E229+E231+E238+E239+E130</f>
        <v>0.60000000000000009</v>
      </c>
      <c r="F22" s="199">
        <f t="shared" si="10"/>
        <v>0.4</v>
      </c>
      <c r="G22" s="200">
        <f t="shared" si="10"/>
        <v>0.2</v>
      </c>
      <c r="H22" s="201">
        <f t="shared" si="10"/>
        <v>0</v>
      </c>
      <c r="I22" s="198">
        <f t="shared" si="10"/>
        <v>0.60000000000000009</v>
      </c>
      <c r="J22" s="199">
        <f t="shared" si="10"/>
        <v>0.1</v>
      </c>
      <c r="K22" s="200">
        <f t="shared" si="10"/>
        <v>0.5</v>
      </c>
      <c r="L22" s="200">
        <f t="shared" si="10"/>
        <v>0</v>
      </c>
      <c r="M22" s="198">
        <f t="shared" si="10"/>
        <v>0</v>
      </c>
      <c r="N22" s="202">
        <f t="shared" si="10"/>
        <v>0</v>
      </c>
      <c r="O22" s="203">
        <f t="shared" si="10"/>
        <v>0</v>
      </c>
      <c r="P22" s="201">
        <f t="shared" si="10"/>
        <v>0</v>
      </c>
      <c r="Q22" s="204">
        <f t="shared" si="10"/>
        <v>0.3</v>
      </c>
    </row>
    <row r="23" spans="1:22">
      <c r="A23" s="194"/>
      <c r="B23" s="205" t="s">
        <v>281</v>
      </c>
      <c r="C23" s="139" t="s">
        <v>282</v>
      </c>
      <c r="D23" s="206">
        <f t="shared" ref="D23:Q23" si="11">D29+D92+D190</f>
        <v>2978.7999999999997</v>
      </c>
      <c r="E23" s="205">
        <f t="shared" si="11"/>
        <v>13.323701649358584</v>
      </c>
      <c r="F23" s="207">
        <f t="shared" si="11"/>
        <v>6.7311442883323149</v>
      </c>
      <c r="G23" s="208">
        <f t="shared" si="11"/>
        <v>6.1925573610262683</v>
      </c>
      <c r="H23" s="209">
        <f t="shared" si="11"/>
        <v>0.4</v>
      </c>
      <c r="I23" s="205">
        <f t="shared" si="11"/>
        <v>14.309482467929136</v>
      </c>
      <c r="J23" s="207">
        <f t="shared" si="11"/>
        <v>6.8794140500916301</v>
      </c>
      <c r="K23" s="208">
        <f t="shared" si="11"/>
        <v>7.4300684178375072</v>
      </c>
      <c r="L23" s="208">
        <f t="shared" si="11"/>
        <v>0</v>
      </c>
      <c r="M23" s="205">
        <f t="shared" si="11"/>
        <v>0</v>
      </c>
      <c r="N23" s="210">
        <f t="shared" si="11"/>
        <v>1.1101485644471594</v>
      </c>
      <c r="O23" s="211">
        <f t="shared" si="11"/>
        <v>1.1101485644471594</v>
      </c>
      <c r="P23" s="209">
        <f t="shared" si="11"/>
        <v>0</v>
      </c>
      <c r="Q23" s="212">
        <f t="shared" si="11"/>
        <v>2950.0566673182652</v>
      </c>
      <c r="T23" s="125"/>
      <c r="U23" s="213"/>
      <c r="V23" s="3"/>
    </row>
    <row r="24" spans="1:22">
      <c r="B24" s="214" t="s">
        <v>283</v>
      </c>
      <c r="C24" s="215" t="s">
        <v>284</v>
      </c>
      <c r="D24" s="157">
        <f t="shared" ref="D24:D31" si="12">E24+I24+M24+N24+Q24</f>
        <v>449.8300000000001</v>
      </c>
      <c r="E24" s="158">
        <f t="shared" ref="E24:Q24" si="13">SUM(E25:E27)</f>
        <v>12.123701649358583</v>
      </c>
      <c r="F24" s="159">
        <f t="shared" si="13"/>
        <v>6.3311442883323146</v>
      </c>
      <c r="G24" s="160">
        <f t="shared" si="13"/>
        <v>5.7925573610262679</v>
      </c>
      <c r="H24" s="161">
        <f t="shared" si="13"/>
        <v>0</v>
      </c>
      <c r="I24" s="158">
        <f t="shared" si="13"/>
        <v>12.409482467929138</v>
      </c>
      <c r="J24" s="159">
        <f t="shared" si="13"/>
        <v>5.9794140500916306</v>
      </c>
      <c r="K24" s="160">
        <f t="shared" si="13"/>
        <v>6.4300684178375072</v>
      </c>
      <c r="L24" s="160">
        <f t="shared" si="13"/>
        <v>0</v>
      </c>
      <c r="M24" s="158">
        <f t="shared" si="13"/>
        <v>0</v>
      </c>
      <c r="N24" s="162">
        <f t="shared" si="13"/>
        <v>1.1101485644471594</v>
      </c>
      <c r="O24" s="163">
        <f t="shared" si="13"/>
        <v>1.1101485644471594</v>
      </c>
      <c r="P24" s="161">
        <f t="shared" si="13"/>
        <v>0</v>
      </c>
      <c r="Q24" s="214">
        <f t="shared" si="13"/>
        <v>424.18666731826522</v>
      </c>
      <c r="T24" s="125"/>
      <c r="U24" s="125"/>
      <c r="V24" s="216"/>
    </row>
    <row r="25" spans="1:22">
      <c r="B25" s="217" t="s">
        <v>285</v>
      </c>
      <c r="C25" s="218" t="s">
        <v>286</v>
      </c>
      <c r="D25" s="219">
        <f t="shared" si="12"/>
        <v>409.25000000000006</v>
      </c>
      <c r="E25" s="217">
        <f t="shared" ref="E25:E30" si="14">SUM(F25:H25)</f>
        <v>11.030000000000001</v>
      </c>
      <c r="F25" s="220">
        <f>F29-F30-F31-F35-F38-F39-F59-F60-F91</f>
        <v>5.76</v>
      </c>
      <c r="G25" s="221">
        <f>G29-G30-G31-G35-G38-G39-G59-G60-G91</f>
        <v>5.2700000000000005</v>
      </c>
      <c r="H25" s="222">
        <f>H29-H30-H31-H35-H38-H39-H59-H60-H91</f>
        <v>0</v>
      </c>
      <c r="I25" s="217">
        <f t="shared" ref="I25:I57" si="15">SUM(J25:L25)</f>
        <v>11.29</v>
      </c>
      <c r="J25" s="220">
        <f t="shared" ref="J25:Q25" si="16">J29-J30-J31-J35-J38-J39-J59-J60-J91</f>
        <v>5.4399999999999995</v>
      </c>
      <c r="K25" s="221">
        <f t="shared" si="16"/>
        <v>5.85</v>
      </c>
      <c r="L25" s="221">
        <f t="shared" si="16"/>
        <v>0</v>
      </c>
      <c r="M25" s="217">
        <f t="shared" si="16"/>
        <v>0</v>
      </c>
      <c r="N25" s="223">
        <f>SUM(O25:P25)</f>
        <v>1.01</v>
      </c>
      <c r="O25" s="224">
        <f t="shared" si="16"/>
        <v>1.01</v>
      </c>
      <c r="P25" s="222">
        <f t="shared" si="16"/>
        <v>0</v>
      </c>
      <c r="Q25" s="217">
        <f t="shared" si="16"/>
        <v>385.92000000000007</v>
      </c>
      <c r="T25" s="125"/>
      <c r="U25" s="125"/>
      <c r="V25" s="216"/>
    </row>
    <row r="26" spans="1:22">
      <c r="B26" s="217" t="s">
        <v>287</v>
      </c>
      <c r="C26" s="225" t="s">
        <v>288</v>
      </c>
      <c r="D26" s="226">
        <f t="shared" si="12"/>
        <v>0</v>
      </c>
      <c r="E26" s="227">
        <f t="shared" si="14"/>
        <v>0</v>
      </c>
      <c r="F26" s="228">
        <f>F92-F94-F143</f>
        <v>0</v>
      </c>
      <c r="G26" s="229">
        <f>G92-G94-G143</f>
        <v>0</v>
      </c>
      <c r="H26" s="230">
        <f>H92-H94-H143</f>
        <v>0</v>
      </c>
      <c r="I26" s="227">
        <f t="shared" si="15"/>
        <v>0</v>
      </c>
      <c r="J26" s="228">
        <f t="shared" ref="J26:Q26" si="17">J92-J94-J143</f>
        <v>0</v>
      </c>
      <c r="K26" s="229">
        <f t="shared" si="17"/>
        <v>0</v>
      </c>
      <c r="L26" s="229">
        <f t="shared" si="17"/>
        <v>0</v>
      </c>
      <c r="M26" s="227">
        <f t="shared" si="17"/>
        <v>0</v>
      </c>
      <c r="N26" s="231">
        <f>SUM(O26:P26)</f>
        <v>0</v>
      </c>
      <c r="O26" s="232">
        <f t="shared" si="17"/>
        <v>0</v>
      </c>
      <c r="P26" s="230">
        <f t="shared" si="17"/>
        <v>0</v>
      </c>
      <c r="Q26" s="227">
        <f t="shared" si="17"/>
        <v>0</v>
      </c>
    </row>
    <row r="27" spans="1:22">
      <c r="B27" s="217" t="s">
        <v>289</v>
      </c>
      <c r="C27" s="233" t="s">
        <v>290</v>
      </c>
      <c r="D27" s="234">
        <f t="shared" si="12"/>
        <v>40.580000000000005</v>
      </c>
      <c r="E27" s="235">
        <f t="shared" si="14"/>
        <v>1.0937016493585827</v>
      </c>
      <c r="F27" s="236">
        <f>F190</f>
        <v>0.57114428833231501</v>
      </c>
      <c r="G27" s="237">
        <f>G190</f>
        <v>0.5225573610262676</v>
      </c>
      <c r="H27" s="238">
        <f>H190</f>
        <v>0</v>
      </c>
      <c r="I27" s="235">
        <f t="shared" si="15"/>
        <v>1.1194824679291382</v>
      </c>
      <c r="J27" s="236">
        <f t="shared" ref="J27:Q27" si="18">J190</f>
        <v>0.5394140500916309</v>
      </c>
      <c r="K27" s="237">
        <f t="shared" si="18"/>
        <v>0.5800684178375074</v>
      </c>
      <c r="L27" s="237">
        <f t="shared" si="18"/>
        <v>0</v>
      </c>
      <c r="M27" s="235">
        <f t="shared" si="18"/>
        <v>0</v>
      </c>
      <c r="N27" s="239">
        <f>SUM(O27:P27)</f>
        <v>0.10014856444715942</v>
      </c>
      <c r="O27" s="240">
        <f t="shared" si="18"/>
        <v>0.10014856444715942</v>
      </c>
      <c r="P27" s="238">
        <f t="shared" si="18"/>
        <v>0</v>
      </c>
      <c r="Q27" s="235">
        <f t="shared" si="18"/>
        <v>38.266667318265128</v>
      </c>
    </row>
    <row r="28" spans="1:22">
      <c r="B28" s="214" t="s">
        <v>291</v>
      </c>
      <c r="C28" s="215" t="s">
        <v>292</v>
      </c>
      <c r="D28" s="206">
        <f t="shared" si="12"/>
        <v>2528.9699999999998</v>
      </c>
      <c r="E28" s="205">
        <f t="shared" si="14"/>
        <v>1.2000000000000002</v>
      </c>
      <c r="F28" s="207">
        <f>F30+F31+F35+F38+F39+F59+F60+F91+F94+F143</f>
        <v>0.4</v>
      </c>
      <c r="G28" s="208">
        <f>G30+G31+G35+G38+G39+G59+G60+G91+G94+G143</f>
        <v>0.4</v>
      </c>
      <c r="H28" s="209">
        <f>H30+H31+H35+H38+H39+H59+H60+H91+H94+H143</f>
        <v>0.4</v>
      </c>
      <c r="I28" s="205">
        <f t="shared" si="15"/>
        <v>1.9</v>
      </c>
      <c r="J28" s="207">
        <f t="shared" ref="J28:Q28" si="19">J30+J31+J35+J38+J39+J59+J60+J91+J94+J143</f>
        <v>0.89999999999999991</v>
      </c>
      <c r="K28" s="208">
        <f t="shared" si="19"/>
        <v>1</v>
      </c>
      <c r="L28" s="208">
        <f t="shared" si="19"/>
        <v>0</v>
      </c>
      <c r="M28" s="205">
        <f t="shared" si="19"/>
        <v>0</v>
      </c>
      <c r="N28" s="210">
        <f>SUM(O28:P28)</f>
        <v>0</v>
      </c>
      <c r="O28" s="211">
        <f t="shared" si="19"/>
        <v>0</v>
      </c>
      <c r="P28" s="209">
        <f t="shared" si="19"/>
        <v>0</v>
      </c>
      <c r="Q28" s="205">
        <f t="shared" si="19"/>
        <v>2525.87</v>
      </c>
    </row>
    <row r="29" spans="1:22" ht="45" customHeight="1">
      <c r="B29" s="138" t="s">
        <v>110</v>
      </c>
      <c r="C29" s="139" t="s">
        <v>293</v>
      </c>
      <c r="D29" s="241">
        <f t="shared" si="12"/>
        <v>2938.22</v>
      </c>
      <c r="E29" s="138">
        <f t="shared" si="14"/>
        <v>12.230000000000002</v>
      </c>
      <c r="F29" s="242">
        <f>F30+F31+F34+F37+F40+F43+F45+F51+F52+F58+F65+F68+F83+F84</f>
        <v>6.16</v>
      </c>
      <c r="G29" s="243">
        <f>G30+G31+G34+G37+G40+G43+G45+G51+G52+G58+G65+G68+G83+G84</f>
        <v>5.6700000000000008</v>
      </c>
      <c r="H29" s="244">
        <f>H30+H31+H34+H37+H40+H43+H45+H51+H52+H58+H65+H68+H83+H84</f>
        <v>0.4</v>
      </c>
      <c r="I29" s="138">
        <f t="shared" si="15"/>
        <v>13.189999999999998</v>
      </c>
      <c r="J29" s="242">
        <f t="shared" ref="J29:Q29" si="20">J30+J31+J34+J37+J40+J43+J45+J51+J52+J58+J65+J68+J83+J84</f>
        <v>6.339999999999999</v>
      </c>
      <c r="K29" s="243">
        <f t="shared" si="20"/>
        <v>6.85</v>
      </c>
      <c r="L29" s="243">
        <f t="shared" si="20"/>
        <v>0</v>
      </c>
      <c r="M29" s="138">
        <f t="shared" si="20"/>
        <v>0</v>
      </c>
      <c r="N29" s="245">
        <f>SUM(O29:P29)</f>
        <v>1.01</v>
      </c>
      <c r="O29" s="246">
        <f t="shared" si="20"/>
        <v>1.01</v>
      </c>
      <c r="P29" s="244">
        <f t="shared" si="20"/>
        <v>0</v>
      </c>
      <c r="Q29" s="138">
        <f t="shared" si="20"/>
        <v>2911.79</v>
      </c>
      <c r="R29" s="247"/>
      <c r="S29" s="247"/>
      <c r="T29" s="216"/>
    </row>
    <row r="30" spans="1:22">
      <c r="B30" s="147" t="s">
        <v>112</v>
      </c>
      <c r="C30" s="148" t="s">
        <v>261</v>
      </c>
      <c r="D30" s="149">
        <f t="shared" si="12"/>
        <v>0</v>
      </c>
      <c r="E30" s="150">
        <f t="shared" si="14"/>
        <v>0</v>
      </c>
      <c r="F30" s="248"/>
      <c r="G30" s="249"/>
      <c r="H30" s="250"/>
      <c r="I30" s="150">
        <f t="shared" si="15"/>
        <v>0</v>
      </c>
      <c r="J30" s="248"/>
      <c r="K30" s="249"/>
      <c r="L30" s="249"/>
      <c r="M30" s="251"/>
      <c r="N30" s="158">
        <f t="shared" ref="N30:N50" si="21">SUM(O30:P30)</f>
        <v>0</v>
      </c>
      <c r="O30" s="252"/>
      <c r="P30" s="250"/>
      <c r="Q30" s="253"/>
    </row>
    <row r="31" spans="1:22">
      <c r="B31" s="155" t="s">
        <v>121</v>
      </c>
      <c r="C31" s="254" t="s">
        <v>262</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c r="B32" s="174" t="s">
        <v>123</v>
      </c>
      <c r="C32" s="175" t="s">
        <v>262</v>
      </c>
      <c r="D32" s="219">
        <f>I32+M32</f>
        <v>0</v>
      </c>
      <c r="E32" s="255"/>
      <c r="F32" s="256"/>
      <c r="G32" s="96"/>
      <c r="H32" s="257"/>
      <c r="I32" s="217">
        <f t="shared" si="15"/>
        <v>0</v>
      </c>
      <c r="J32" s="256"/>
      <c r="K32" s="96"/>
      <c r="L32" s="96"/>
      <c r="M32" s="258"/>
      <c r="N32" s="217">
        <f t="shared" si="21"/>
        <v>0</v>
      </c>
      <c r="O32" s="259"/>
      <c r="P32" s="257"/>
      <c r="Q32" s="255"/>
    </row>
    <row r="33" spans="2:20">
      <c r="B33" s="174" t="s">
        <v>125</v>
      </c>
      <c r="C33" s="175" t="s">
        <v>294</v>
      </c>
      <c r="D33" s="219">
        <f>I33+M33</f>
        <v>0</v>
      </c>
      <c r="E33" s="255"/>
      <c r="F33" s="256"/>
      <c r="G33" s="96"/>
      <c r="H33" s="257"/>
      <c r="I33" s="217">
        <f t="shared" si="15"/>
        <v>0</v>
      </c>
      <c r="J33" s="256"/>
      <c r="K33" s="96"/>
      <c r="L33" s="96"/>
      <c r="M33" s="258"/>
      <c r="N33" s="217">
        <f t="shared" si="21"/>
        <v>0</v>
      </c>
      <c r="O33" s="259"/>
      <c r="P33" s="257"/>
      <c r="Q33" s="255"/>
    </row>
    <row r="34" spans="2:20">
      <c r="B34" s="155" t="s">
        <v>295</v>
      </c>
      <c r="C34" s="254" t="s">
        <v>296</v>
      </c>
      <c r="D34" s="157">
        <f t="shared" ref="D34:D91" si="23">E34+I34+M34+N34+Q34</f>
        <v>82.9</v>
      </c>
      <c r="E34" s="158">
        <f>E35+E36</f>
        <v>1.2000000000000002</v>
      </c>
      <c r="F34" s="159">
        <f>F35+F36</f>
        <v>0.4</v>
      </c>
      <c r="G34" s="160">
        <f>G35+G36</f>
        <v>0.4</v>
      </c>
      <c r="H34" s="161">
        <f>H35+H36</f>
        <v>0.4</v>
      </c>
      <c r="I34" s="158">
        <f t="shared" si="15"/>
        <v>1.2999999999999998</v>
      </c>
      <c r="J34" s="159">
        <f t="shared" ref="J34:Q34" si="24">SUM(J35:J36)</f>
        <v>0.6</v>
      </c>
      <c r="K34" s="160">
        <f t="shared" si="24"/>
        <v>0.7</v>
      </c>
      <c r="L34" s="160">
        <f t="shared" si="24"/>
        <v>0</v>
      </c>
      <c r="M34" s="157">
        <f t="shared" si="24"/>
        <v>0</v>
      </c>
      <c r="N34" s="158">
        <f t="shared" si="21"/>
        <v>0</v>
      </c>
      <c r="O34" s="163">
        <f t="shared" si="24"/>
        <v>0</v>
      </c>
      <c r="P34" s="161">
        <f t="shared" si="24"/>
        <v>0</v>
      </c>
      <c r="Q34" s="158">
        <f t="shared" si="24"/>
        <v>80.400000000000006</v>
      </c>
      <c r="T34" s="216"/>
    </row>
    <row r="35" spans="2:20" ht="33" customHeight="1">
      <c r="B35" s="174" t="s">
        <v>297</v>
      </c>
      <c r="C35" s="175" t="s">
        <v>264</v>
      </c>
      <c r="D35" s="219">
        <f t="shared" si="23"/>
        <v>82.9</v>
      </c>
      <c r="E35" s="217">
        <f t="shared" ref="E35:E99" si="25">SUM(F35:H35)</f>
        <v>1.2000000000000002</v>
      </c>
      <c r="F35" s="256">
        <v>0.4</v>
      </c>
      <c r="G35" s="96">
        <v>0.4</v>
      </c>
      <c r="H35" s="257">
        <v>0.4</v>
      </c>
      <c r="I35" s="217">
        <f t="shared" si="15"/>
        <v>1.2999999999999998</v>
      </c>
      <c r="J35" s="256">
        <v>0.6</v>
      </c>
      <c r="K35" s="96">
        <v>0.7</v>
      </c>
      <c r="L35" s="96"/>
      <c r="M35" s="258"/>
      <c r="N35" s="217">
        <f t="shared" si="21"/>
        <v>0</v>
      </c>
      <c r="O35" s="259"/>
      <c r="P35" s="257"/>
      <c r="Q35" s="255">
        <v>80.400000000000006</v>
      </c>
    </row>
    <row r="36" spans="2:20" ht="26.25" customHeight="1">
      <c r="B36" s="174" t="s">
        <v>298</v>
      </c>
      <c r="C36" s="175" t="s">
        <v>299</v>
      </c>
      <c r="D36" s="219">
        <f t="shared" si="23"/>
        <v>0</v>
      </c>
      <c r="E36" s="217">
        <f t="shared" si="25"/>
        <v>0</v>
      </c>
      <c r="F36" s="256"/>
      <c r="G36" s="260"/>
      <c r="H36" s="261"/>
      <c r="I36" s="217">
        <f t="shared" si="15"/>
        <v>0</v>
      </c>
      <c r="J36" s="262"/>
      <c r="K36" s="260"/>
      <c r="L36" s="260"/>
      <c r="M36" s="258"/>
      <c r="N36" s="217">
        <f t="shared" si="21"/>
        <v>0</v>
      </c>
      <c r="O36" s="259"/>
      <c r="P36" s="257"/>
      <c r="Q36" s="255"/>
    </row>
    <row r="37" spans="2:20">
      <c r="B37" s="155" t="s">
        <v>300</v>
      </c>
      <c r="C37" s="254" t="s">
        <v>266</v>
      </c>
      <c r="D37" s="157">
        <f t="shared" si="23"/>
        <v>0</v>
      </c>
      <c r="E37" s="158">
        <f t="shared" si="25"/>
        <v>0</v>
      </c>
      <c r="F37" s="159">
        <f>F38</f>
        <v>0</v>
      </c>
      <c r="G37" s="160">
        <f>G38</f>
        <v>0</v>
      </c>
      <c r="H37" s="161">
        <f>H38</f>
        <v>0</v>
      </c>
      <c r="I37" s="158">
        <f t="shared" si="15"/>
        <v>0</v>
      </c>
      <c r="J37" s="159">
        <f t="shared" ref="J37:Q37" si="26">SUM(J38:J39)</f>
        <v>0</v>
      </c>
      <c r="K37" s="160">
        <f t="shared" si="26"/>
        <v>0</v>
      </c>
      <c r="L37" s="160">
        <f t="shared" si="26"/>
        <v>0</v>
      </c>
      <c r="M37" s="157">
        <f t="shared" si="26"/>
        <v>0</v>
      </c>
      <c r="N37" s="158">
        <f t="shared" si="21"/>
        <v>0</v>
      </c>
      <c r="O37" s="163">
        <f t="shared" si="26"/>
        <v>0</v>
      </c>
      <c r="P37" s="161">
        <f t="shared" si="26"/>
        <v>0</v>
      </c>
      <c r="Q37" s="158">
        <f t="shared" si="26"/>
        <v>0</v>
      </c>
    </row>
    <row r="38" spans="2:20">
      <c r="B38" s="174" t="s">
        <v>301</v>
      </c>
      <c r="C38" s="175" t="s">
        <v>302</v>
      </c>
      <c r="D38" s="219">
        <f t="shared" si="23"/>
        <v>0</v>
      </c>
      <c r="E38" s="217">
        <f t="shared" si="25"/>
        <v>0</v>
      </c>
      <c r="F38" s="262"/>
      <c r="G38" s="260"/>
      <c r="H38" s="261"/>
      <c r="I38" s="217">
        <f t="shared" si="15"/>
        <v>0</v>
      </c>
      <c r="J38" s="262"/>
      <c r="K38" s="260"/>
      <c r="L38" s="260"/>
      <c r="M38" s="263"/>
      <c r="N38" s="217">
        <f t="shared" si="21"/>
        <v>0</v>
      </c>
      <c r="O38" s="259"/>
      <c r="P38" s="257"/>
      <c r="Q38" s="255"/>
    </row>
    <row r="39" spans="2:20">
      <c r="B39" s="174" t="s">
        <v>303</v>
      </c>
      <c r="C39" s="175" t="s">
        <v>304</v>
      </c>
      <c r="D39" s="219">
        <f t="shared" si="23"/>
        <v>0</v>
      </c>
      <c r="E39" s="217">
        <f t="shared" si="25"/>
        <v>0</v>
      </c>
      <c r="F39" s="262"/>
      <c r="G39" s="260"/>
      <c r="H39" s="261"/>
      <c r="I39" s="217">
        <f t="shared" si="15"/>
        <v>0</v>
      </c>
      <c r="J39" s="262"/>
      <c r="K39" s="260"/>
      <c r="L39" s="260"/>
      <c r="M39" s="263"/>
      <c r="N39" s="217">
        <f t="shared" si="21"/>
        <v>0</v>
      </c>
      <c r="O39" s="259"/>
      <c r="P39" s="257"/>
      <c r="Q39" s="255"/>
    </row>
    <row r="40" spans="2:20">
      <c r="B40" s="155" t="s">
        <v>305</v>
      </c>
      <c r="C40" s="254" t="s">
        <v>306</v>
      </c>
      <c r="D40" s="157">
        <f t="shared" si="23"/>
        <v>0</v>
      </c>
      <c r="E40" s="158">
        <f t="shared" si="25"/>
        <v>0</v>
      </c>
      <c r="F40" s="159">
        <f>SUM(F41:F42)</f>
        <v>0</v>
      </c>
      <c r="G40" s="160">
        <f>SUM(G41:G42)</f>
        <v>0</v>
      </c>
      <c r="H40" s="161">
        <f>SUM(H41:H42)</f>
        <v>0</v>
      </c>
      <c r="I40" s="158">
        <f t="shared" si="15"/>
        <v>0</v>
      </c>
      <c r="J40" s="159">
        <f t="shared" ref="J40:Q40" si="27">SUM(J41:J42)</f>
        <v>0</v>
      </c>
      <c r="K40" s="160">
        <f t="shared" si="27"/>
        <v>0</v>
      </c>
      <c r="L40" s="160">
        <f t="shared" si="27"/>
        <v>0</v>
      </c>
      <c r="M40" s="157">
        <f t="shared" si="27"/>
        <v>0</v>
      </c>
      <c r="N40" s="158">
        <f t="shared" si="21"/>
        <v>0</v>
      </c>
      <c r="O40" s="163">
        <f t="shared" si="27"/>
        <v>0</v>
      </c>
      <c r="P40" s="161">
        <f t="shared" si="27"/>
        <v>0</v>
      </c>
      <c r="Q40" s="158">
        <f t="shared" si="27"/>
        <v>0</v>
      </c>
    </row>
    <row r="41" spans="2:20" ht="31.5" customHeight="1">
      <c r="B41" s="174" t="s">
        <v>307</v>
      </c>
      <c r="C41" s="175" t="s">
        <v>308</v>
      </c>
      <c r="D41" s="219">
        <f t="shared" si="23"/>
        <v>0</v>
      </c>
      <c r="E41" s="217">
        <f t="shared" si="25"/>
        <v>0</v>
      </c>
      <c r="F41" s="256"/>
      <c r="G41" s="96"/>
      <c r="H41" s="257"/>
      <c r="I41" s="217">
        <f t="shared" si="15"/>
        <v>0</v>
      </c>
      <c r="J41" s="256"/>
      <c r="K41" s="96"/>
      <c r="L41" s="96"/>
      <c r="M41" s="258"/>
      <c r="N41" s="217">
        <f t="shared" si="21"/>
        <v>0</v>
      </c>
      <c r="O41" s="259"/>
      <c r="P41" s="257"/>
      <c r="Q41" s="255"/>
    </row>
    <row r="42" spans="2:20">
      <c r="B42" s="174" t="s">
        <v>309</v>
      </c>
      <c r="C42" s="175" t="s">
        <v>310</v>
      </c>
      <c r="D42" s="219">
        <f t="shared" si="23"/>
        <v>0</v>
      </c>
      <c r="E42" s="217">
        <f t="shared" si="25"/>
        <v>0</v>
      </c>
      <c r="F42" s="256"/>
      <c r="G42" s="96"/>
      <c r="H42" s="257"/>
      <c r="I42" s="217">
        <f t="shared" si="15"/>
        <v>0</v>
      </c>
      <c r="J42" s="256"/>
      <c r="K42" s="96"/>
      <c r="L42" s="96"/>
      <c r="M42" s="258"/>
      <c r="N42" s="217">
        <f t="shared" si="21"/>
        <v>0</v>
      </c>
      <c r="O42" s="259"/>
      <c r="P42" s="257"/>
      <c r="Q42" s="255"/>
    </row>
    <row r="43" spans="2:20">
      <c r="B43" s="155" t="s">
        <v>311</v>
      </c>
      <c r="C43" s="254" t="s">
        <v>312</v>
      </c>
      <c r="D43" s="157">
        <f t="shared" si="23"/>
        <v>122.4</v>
      </c>
      <c r="E43" s="158">
        <f t="shared" si="25"/>
        <v>0</v>
      </c>
      <c r="F43" s="159">
        <f>F44</f>
        <v>0</v>
      </c>
      <c r="G43" s="160">
        <f>G44</f>
        <v>0</v>
      </c>
      <c r="H43" s="161">
        <f>H44</f>
        <v>0</v>
      </c>
      <c r="I43" s="158">
        <f t="shared" si="15"/>
        <v>0</v>
      </c>
      <c r="J43" s="159">
        <f t="shared" ref="J43:Q43" si="28">J44</f>
        <v>0</v>
      </c>
      <c r="K43" s="160">
        <f t="shared" si="28"/>
        <v>0</v>
      </c>
      <c r="L43" s="160">
        <f t="shared" si="28"/>
        <v>0</v>
      </c>
      <c r="M43" s="157">
        <f t="shared" si="28"/>
        <v>0</v>
      </c>
      <c r="N43" s="158">
        <f t="shared" si="21"/>
        <v>0</v>
      </c>
      <c r="O43" s="163">
        <f t="shared" si="28"/>
        <v>0</v>
      </c>
      <c r="P43" s="161">
        <f t="shared" si="28"/>
        <v>0</v>
      </c>
      <c r="Q43" s="158">
        <f t="shared" si="28"/>
        <v>122.4</v>
      </c>
    </row>
    <row r="44" spans="2:20">
      <c r="B44" s="174" t="s">
        <v>313</v>
      </c>
      <c r="C44" s="175" t="s">
        <v>314</v>
      </c>
      <c r="D44" s="219">
        <f t="shared" si="23"/>
        <v>122.4</v>
      </c>
      <c r="E44" s="217">
        <f t="shared" si="25"/>
        <v>0</v>
      </c>
      <c r="F44" s="256"/>
      <c r="G44" s="96"/>
      <c r="H44" s="257"/>
      <c r="I44" s="217">
        <f t="shared" si="15"/>
        <v>0</v>
      </c>
      <c r="J44" s="256"/>
      <c r="K44" s="96"/>
      <c r="L44" s="96"/>
      <c r="M44" s="258"/>
      <c r="N44" s="217">
        <f t="shared" si="21"/>
        <v>0</v>
      </c>
      <c r="O44" s="259"/>
      <c r="P44" s="257"/>
      <c r="Q44" s="255">
        <v>122.4</v>
      </c>
    </row>
    <row r="45" spans="2:20">
      <c r="B45" s="155" t="s">
        <v>315</v>
      </c>
      <c r="C45" s="254" t="s">
        <v>316</v>
      </c>
      <c r="D45" s="157">
        <f t="shared" si="23"/>
        <v>23.400000000000002</v>
      </c>
      <c r="E45" s="158">
        <f t="shared" si="25"/>
        <v>0.2</v>
      </c>
      <c r="F45" s="159">
        <f>SUM(F46:F50)</f>
        <v>0.2</v>
      </c>
      <c r="G45" s="160">
        <f>SUM(G46:G50)</f>
        <v>0</v>
      </c>
      <c r="H45" s="161">
        <f>SUM(H46:H50)</f>
        <v>0</v>
      </c>
      <c r="I45" s="158">
        <f t="shared" si="15"/>
        <v>0.6</v>
      </c>
      <c r="J45" s="159">
        <f t="shared" ref="J45:Q45" si="29">SUM(J46:J50)</f>
        <v>0.3</v>
      </c>
      <c r="K45" s="160">
        <f t="shared" si="29"/>
        <v>0.3</v>
      </c>
      <c r="L45" s="160">
        <f t="shared" si="29"/>
        <v>0</v>
      </c>
      <c r="M45" s="157">
        <f t="shared" si="29"/>
        <v>0</v>
      </c>
      <c r="N45" s="158">
        <f t="shared" si="21"/>
        <v>0</v>
      </c>
      <c r="O45" s="163">
        <f t="shared" si="29"/>
        <v>0</v>
      </c>
      <c r="P45" s="161">
        <f t="shared" si="29"/>
        <v>0</v>
      </c>
      <c r="Q45" s="158">
        <f t="shared" si="29"/>
        <v>22.6</v>
      </c>
    </row>
    <row r="46" spans="2:20">
      <c r="B46" s="174" t="s">
        <v>317</v>
      </c>
      <c r="C46" s="175" t="s">
        <v>270</v>
      </c>
      <c r="D46" s="219">
        <f t="shared" si="23"/>
        <v>23.400000000000002</v>
      </c>
      <c r="E46" s="217">
        <f t="shared" si="25"/>
        <v>0.2</v>
      </c>
      <c r="F46" s="256">
        <v>0.2</v>
      </c>
      <c r="G46" s="96"/>
      <c r="H46" s="257"/>
      <c r="I46" s="217">
        <f t="shared" si="15"/>
        <v>0.6</v>
      </c>
      <c r="J46" s="256">
        <v>0.3</v>
      </c>
      <c r="K46" s="96">
        <v>0.3</v>
      </c>
      <c r="L46" s="96"/>
      <c r="M46" s="258"/>
      <c r="N46" s="217">
        <f t="shared" si="21"/>
        <v>0</v>
      </c>
      <c r="O46" s="259"/>
      <c r="P46" s="257"/>
      <c r="Q46" s="255">
        <v>22.6</v>
      </c>
    </row>
    <row r="47" spans="2:20">
      <c r="B47" s="174" t="s">
        <v>318</v>
      </c>
      <c r="C47" s="175" t="s">
        <v>274</v>
      </c>
      <c r="D47" s="219">
        <f t="shared" si="23"/>
        <v>0</v>
      </c>
      <c r="E47" s="217">
        <f t="shared" si="25"/>
        <v>0</v>
      </c>
      <c r="F47" s="256"/>
      <c r="G47" s="96"/>
      <c r="H47" s="257"/>
      <c r="I47" s="217">
        <f t="shared" si="15"/>
        <v>0</v>
      </c>
      <c r="J47" s="256"/>
      <c r="K47" s="96"/>
      <c r="L47" s="96"/>
      <c r="M47" s="258"/>
      <c r="N47" s="217">
        <f t="shared" si="21"/>
        <v>0</v>
      </c>
      <c r="O47" s="259"/>
      <c r="P47" s="257"/>
      <c r="Q47" s="255"/>
    </row>
    <row r="48" spans="2:20">
      <c r="B48" s="174" t="s">
        <v>319</v>
      </c>
      <c r="C48" s="264" t="s">
        <v>320</v>
      </c>
      <c r="D48" s="219">
        <f t="shared" si="23"/>
        <v>0</v>
      </c>
      <c r="E48" s="217">
        <f t="shared" si="25"/>
        <v>0</v>
      </c>
      <c r="F48" s="256"/>
      <c r="G48" s="96"/>
      <c r="H48" s="257"/>
      <c r="I48" s="217">
        <f t="shared" si="15"/>
        <v>0</v>
      </c>
      <c r="J48" s="256"/>
      <c r="K48" s="96"/>
      <c r="L48" s="96"/>
      <c r="M48" s="258"/>
      <c r="N48" s="217">
        <f t="shared" si="21"/>
        <v>0</v>
      </c>
      <c r="O48" s="259"/>
      <c r="P48" s="257"/>
      <c r="Q48" s="255"/>
    </row>
    <row r="49" spans="2:17">
      <c r="B49" s="174" t="s">
        <v>321</v>
      </c>
      <c r="C49" s="265" t="s">
        <v>272</v>
      </c>
      <c r="D49" s="219">
        <f t="shared" si="23"/>
        <v>0</v>
      </c>
      <c r="E49" s="217">
        <f t="shared" si="25"/>
        <v>0</v>
      </c>
      <c r="F49" s="256"/>
      <c r="G49" s="96"/>
      <c r="H49" s="257"/>
      <c r="I49" s="217">
        <f t="shared" si="15"/>
        <v>0</v>
      </c>
      <c r="J49" s="256"/>
      <c r="K49" s="96"/>
      <c r="L49" s="96"/>
      <c r="M49" s="258"/>
      <c r="N49" s="217">
        <f t="shared" si="21"/>
        <v>0</v>
      </c>
      <c r="O49" s="259"/>
      <c r="P49" s="257"/>
      <c r="Q49" s="255"/>
    </row>
    <row r="50" spans="2:17" ht="29.25" customHeight="1">
      <c r="B50" s="174" t="s">
        <v>322</v>
      </c>
      <c r="C50" s="265" t="s">
        <v>323</v>
      </c>
      <c r="D50" s="219">
        <f t="shared" si="23"/>
        <v>0</v>
      </c>
      <c r="E50" s="217">
        <f t="shared" si="25"/>
        <v>0</v>
      </c>
      <c r="F50" s="256"/>
      <c r="G50" s="96"/>
      <c r="H50" s="257"/>
      <c r="I50" s="217">
        <f t="shared" si="15"/>
        <v>0</v>
      </c>
      <c r="J50" s="256"/>
      <c r="K50" s="96"/>
      <c r="L50" s="96"/>
      <c r="M50" s="258"/>
      <c r="N50" s="217">
        <f t="shared" si="21"/>
        <v>0</v>
      </c>
      <c r="O50" s="259"/>
      <c r="P50" s="257"/>
      <c r="Q50" s="255"/>
    </row>
    <row r="51" spans="2:17">
      <c r="B51" s="155" t="s">
        <v>324</v>
      </c>
      <c r="C51" s="254" t="s">
        <v>325</v>
      </c>
      <c r="D51" s="157">
        <f t="shared" si="23"/>
        <v>95.5</v>
      </c>
      <c r="E51" s="158">
        <f t="shared" si="25"/>
        <v>1</v>
      </c>
      <c r="F51" s="266">
        <v>1</v>
      </c>
      <c r="G51" s="267"/>
      <c r="H51" s="268"/>
      <c r="I51" s="158">
        <f t="shared" si="15"/>
        <v>3</v>
      </c>
      <c r="J51" s="266">
        <v>2</v>
      </c>
      <c r="K51" s="267">
        <v>1</v>
      </c>
      <c r="L51" s="267"/>
      <c r="M51" s="269"/>
      <c r="N51" s="158">
        <f>SUM(O51:P51)</f>
        <v>0</v>
      </c>
      <c r="O51" s="270"/>
      <c r="P51" s="271"/>
      <c r="Q51" s="272">
        <v>91.5</v>
      </c>
    </row>
    <row r="52" spans="2:17">
      <c r="B52" s="155" t="s">
        <v>326</v>
      </c>
      <c r="C52" s="254" t="s">
        <v>327</v>
      </c>
      <c r="D52" s="157">
        <f t="shared" si="23"/>
        <v>159.25</v>
      </c>
      <c r="E52" s="158">
        <f t="shared" si="25"/>
        <v>9.129999999999999</v>
      </c>
      <c r="F52" s="159">
        <f>SUM(F53:F57)</f>
        <v>4.0599999999999996</v>
      </c>
      <c r="G52" s="160">
        <f>SUM(G53:G57)</f>
        <v>5.07</v>
      </c>
      <c r="H52" s="161">
        <f>SUM(H53:H57)</f>
        <v>0</v>
      </c>
      <c r="I52" s="158">
        <f t="shared" si="15"/>
        <v>7.09</v>
      </c>
      <c r="J52" s="159">
        <f t="shared" ref="J52:Q52" si="30">SUM(J53:J57)</f>
        <v>3.04</v>
      </c>
      <c r="K52" s="160">
        <f t="shared" si="30"/>
        <v>4.05</v>
      </c>
      <c r="L52" s="160">
        <f t="shared" si="30"/>
        <v>0</v>
      </c>
      <c r="M52" s="157">
        <f t="shared" si="30"/>
        <v>0</v>
      </c>
      <c r="N52" s="158">
        <f>SUM(O52:P52)</f>
        <v>1.01</v>
      </c>
      <c r="O52" s="163">
        <f t="shared" si="30"/>
        <v>1.01</v>
      </c>
      <c r="P52" s="161">
        <f t="shared" si="30"/>
        <v>0</v>
      </c>
      <c r="Q52" s="158">
        <f t="shared" si="30"/>
        <v>142.02000000000001</v>
      </c>
    </row>
    <row r="53" spans="2:17">
      <c r="B53" s="273" t="s">
        <v>328</v>
      </c>
      <c r="C53" s="274" t="s">
        <v>329</v>
      </c>
      <c r="D53" s="219">
        <f t="shared" si="23"/>
        <v>157</v>
      </c>
      <c r="E53" s="217">
        <f t="shared" si="25"/>
        <v>9</v>
      </c>
      <c r="F53" s="256">
        <v>4</v>
      </c>
      <c r="G53" s="96">
        <v>5</v>
      </c>
      <c r="H53" s="257"/>
      <c r="I53" s="217">
        <f t="shared" si="15"/>
        <v>7</v>
      </c>
      <c r="J53" s="256">
        <v>3</v>
      </c>
      <c r="K53" s="96">
        <v>4</v>
      </c>
      <c r="L53" s="96"/>
      <c r="M53" s="258"/>
      <c r="N53" s="217">
        <f>SUM(O53:P53)</f>
        <v>1</v>
      </c>
      <c r="O53" s="259">
        <v>1</v>
      </c>
      <c r="P53" s="257"/>
      <c r="Q53" s="255">
        <v>140</v>
      </c>
    </row>
    <row r="54" spans="2:17">
      <c r="B54" s="273" t="s">
        <v>330</v>
      </c>
      <c r="C54" s="274" t="s">
        <v>331</v>
      </c>
      <c r="D54" s="219">
        <f t="shared" si="23"/>
        <v>2.25</v>
      </c>
      <c r="E54" s="217">
        <f t="shared" si="25"/>
        <v>0.13</v>
      </c>
      <c r="F54" s="256">
        <v>0.06</v>
      </c>
      <c r="G54" s="96">
        <v>7.0000000000000007E-2</v>
      </c>
      <c r="H54" s="257"/>
      <c r="I54" s="217">
        <f t="shared" si="15"/>
        <v>0.09</v>
      </c>
      <c r="J54" s="256">
        <v>0.04</v>
      </c>
      <c r="K54" s="96">
        <v>0.05</v>
      </c>
      <c r="L54" s="96"/>
      <c r="M54" s="258"/>
      <c r="N54" s="217">
        <f t="shared" ref="N54:N57" si="31">SUM(O54:P54)</f>
        <v>0.01</v>
      </c>
      <c r="O54" s="259">
        <v>0.01</v>
      </c>
      <c r="P54" s="257"/>
      <c r="Q54" s="255">
        <v>2.02</v>
      </c>
    </row>
    <row r="55" spans="2:17">
      <c r="B55" s="273" t="s">
        <v>332</v>
      </c>
      <c r="C55" s="274" t="s">
        <v>333</v>
      </c>
      <c r="D55" s="219">
        <f t="shared" si="23"/>
        <v>0</v>
      </c>
      <c r="E55" s="217">
        <f t="shared" si="25"/>
        <v>0</v>
      </c>
      <c r="F55" s="256"/>
      <c r="G55" s="96"/>
      <c r="H55" s="257"/>
      <c r="I55" s="217">
        <f t="shared" si="15"/>
        <v>0</v>
      </c>
      <c r="J55" s="256"/>
      <c r="K55" s="96"/>
      <c r="L55" s="96"/>
      <c r="M55" s="258"/>
      <c r="N55" s="217">
        <f t="shared" si="31"/>
        <v>0</v>
      </c>
      <c r="O55" s="259"/>
      <c r="P55" s="257"/>
      <c r="Q55" s="255"/>
    </row>
    <row r="56" spans="2:17">
      <c r="B56" s="273" t="s">
        <v>334</v>
      </c>
      <c r="C56" s="264" t="s">
        <v>335</v>
      </c>
      <c r="D56" s="219">
        <f>E56+I56+M56+N56+Q56</f>
        <v>0</v>
      </c>
      <c r="E56" s="217">
        <f t="shared" si="25"/>
        <v>0</v>
      </c>
      <c r="F56" s="256"/>
      <c r="G56" s="96"/>
      <c r="H56" s="257"/>
      <c r="I56" s="217">
        <f t="shared" si="15"/>
        <v>0</v>
      </c>
      <c r="J56" s="256"/>
      <c r="K56" s="96"/>
      <c r="L56" s="96"/>
      <c r="M56" s="258"/>
      <c r="N56" s="217">
        <f t="shared" si="31"/>
        <v>0</v>
      </c>
      <c r="O56" s="259"/>
      <c r="P56" s="257"/>
      <c r="Q56" s="255"/>
    </row>
    <row r="57" spans="2:17">
      <c r="B57" s="273" t="s">
        <v>336</v>
      </c>
      <c r="C57" s="264" t="s">
        <v>337</v>
      </c>
      <c r="D57" s="219">
        <f>E57+I57+M57+N57+Q57</f>
        <v>0</v>
      </c>
      <c r="E57" s="217">
        <f t="shared" si="25"/>
        <v>0</v>
      </c>
      <c r="F57" s="256"/>
      <c r="G57" s="96"/>
      <c r="H57" s="257"/>
      <c r="I57" s="217">
        <f t="shared" si="15"/>
        <v>0</v>
      </c>
      <c r="J57" s="256"/>
      <c r="K57" s="96"/>
      <c r="L57" s="96"/>
      <c r="M57" s="258"/>
      <c r="N57" s="217">
        <f t="shared" si="31"/>
        <v>0</v>
      </c>
      <c r="O57" s="259"/>
      <c r="P57" s="257"/>
      <c r="Q57" s="255"/>
    </row>
    <row r="58" spans="2:17">
      <c r="B58" s="155" t="s">
        <v>338</v>
      </c>
      <c r="C58" s="254" t="s">
        <v>339</v>
      </c>
      <c r="D58" s="157">
        <f t="shared" si="23"/>
        <v>0.6</v>
      </c>
      <c r="E58" s="158">
        <f t="shared" si="25"/>
        <v>0</v>
      </c>
      <c r="F58" s="159">
        <f>SUM(F59:F64)</f>
        <v>0</v>
      </c>
      <c r="G58" s="160">
        <f>SUM(G59:G64)</f>
        <v>0</v>
      </c>
      <c r="H58" s="161">
        <f>SUM(H59:H64)</f>
        <v>0</v>
      </c>
      <c r="I58" s="158">
        <f t="shared" ref="I58:I123" si="32">SUM(J58:L58)</f>
        <v>0.6</v>
      </c>
      <c r="J58" s="159">
        <f t="shared" ref="J58:Q58" si="33">SUM(J59:J64)</f>
        <v>0.3</v>
      </c>
      <c r="K58" s="160">
        <f t="shared" si="33"/>
        <v>0.3</v>
      </c>
      <c r="L58" s="160">
        <f t="shared" si="33"/>
        <v>0</v>
      </c>
      <c r="M58" s="157">
        <f t="shared" si="33"/>
        <v>0</v>
      </c>
      <c r="N58" s="158">
        <f>SUM(O58:P58)</f>
        <v>0</v>
      </c>
      <c r="O58" s="163">
        <f t="shared" si="33"/>
        <v>0</v>
      </c>
      <c r="P58" s="161">
        <f t="shared" si="33"/>
        <v>0</v>
      </c>
      <c r="Q58" s="158">
        <f t="shared" si="33"/>
        <v>0</v>
      </c>
    </row>
    <row r="59" spans="2:17">
      <c r="B59" s="273" t="s">
        <v>340</v>
      </c>
      <c r="C59" s="274" t="s">
        <v>341</v>
      </c>
      <c r="D59" s="176">
        <f t="shared" si="23"/>
        <v>0.6</v>
      </c>
      <c r="E59" s="217">
        <f t="shared" si="25"/>
        <v>0</v>
      </c>
      <c r="F59" s="262"/>
      <c r="G59" s="260"/>
      <c r="H59" s="261"/>
      <c r="I59" s="217">
        <f t="shared" si="32"/>
        <v>0.6</v>
      </c>
      <c r="J59" s="262">
        <v>0.3</v>
      </c>
      <c r="K59" s="260">
        <v>0.3</v>
      </c>
      <c r="L59" s="260"/>
      <c r="M59" s="263"/>
      <c r="N59" s="217">
        <f>SUM(O59:P59)</f>
        <v>0</v>
      </c>
      <c r="O59" s="259"/>
      <c r="P59" s="257"/>
      <c r="Q59" s="275"/>
    </row>
    <row r="60" spans="2:17">
      <c r="B60" s="273" t="s">
        <v>342</v>
      </c>
      <c r="C60" s="274" t="s">
        <v>343</v>
      </c>
      <c r="D60" s="176">
        <f t="shared" si="23"/>
        <v>0</v>
      </c>
      <c r="E60" s="217">
        <f t="shared" si="25"/>
        <v>0</v>
      </c>
      <c r="F60" s="262"/>
      <c r="G60" s="260"/>
      <c r="H60" s="261"/>
      <c r="I60" s="217">
        <f t="shared" si="32"/>
        <v>0</v>
      </c>
      <c r="J60" s="262"/>
      <c r="K60" s="260"/>
      <c r="L60" s="260"/>
      <c r="M60" s="263"/>
      <c r="N60" s="217">
        <f t="shared" ref="N60:N64" si="34">SUM(O60:P60)</f>
        <v>0</v>
      </c>
      <c r="O60" s="259"/>
      <c r="P60" s="257"/>
      <c r="Q60" s="275"/>
    </row>
    <row r="61" spans="2:17">
      <c r="B61" s="273" t="s">
        <v>344</v>
      </c>
      <c r="C61" s="274" t="s">
        <v>345</v>
      </c>
      <c r="D61" s="176">
        <f t="shared" si="23"/>
        <v>0</v>
      </c>
      <c r="E61" s="217">
        <f t="shared" si="25"/>
        <v>0</v>
      </c>
      <c r="F61" s="262"/>
      <c r="G61" s="260"/>
      <c r="H61" s="261"/>
      <c r="I61" s="217">
        <f t="shared" si="32"/>
        <v>0</v>
      </c>
      <c r="J61" s="262"/>
      <c r="K61" s="260"/>
      <c r="L61" s="260"/>
      <c r="M61" s="263"/>
      <c r="N61" s="217">
        <f t="shared" si="34"/>
        <v>0</v>
      </c>
      <c r="O61" s="259"/>
      <c r="P61" s="257"/>
      <c r="Q61" s="275"/>
    </row>
    <row r="62" spans="2:17">
      <c r="B62" s="273" t="s">
        <v>346</v>
      </c>
      <c r="C62" s="274" t="s">
        <v>347</v>
      </c>
      <c r="D62" s="176">
        <f t="shared" si="23"/>
        <v>0</v>
      </c>
      <c r="E62" s="217">
        <f t="shared" si="25"/>
        <v>0</v>
      </c>
      <c r="F62" s="262"/>
      <c r="G62" s="260"/>
      <c r="H62" s="261"/>
      <c r="I62" s="217">
        <f t="shared" si="32"/>
        <v>0</v>
      </c>
      <c r="J62" s="262"/>
      <c r="K62" s="260"/>
      <c r="L62" s="260"/>
      <c r="M62" s="263"/>
      <c r="N62" s="217">
        <f t="shared" si="34"/>
        <v>0</v>
      </c>
      <c r="O62" s="259"/>
      <c r="P62" s="257"/>
      <c r="Q62" s="275"/>
    </row>
    <row r="63" spans="2:17">
      <c r="B63" s="276" t="s">
        <v>348</v>
      </c>
      <c r="C63" s="264" t="s">
        <v>349</v>
      </c>
      <c r="D63" s="176">
        <f t="shared" si="23"/>
        <v>0</v>
      </c>
      <c r="E63" s="217">
        <f t="shared" si="25"/>
        <v>0</v>
      </c>
      <c r="F63" s="277"/>
      <c r="G63" s="278"/>
      <c r="H63" s="279"/>
      <c r="I63" s="217">
        <f t="shared" si="32"/>
        <v>0</v>
      </c>
      <c r="J63" s="277"/>
      <c r="K63" s="278"/>
      <c r="L63" s="278"/>
      <c r="M63" s="280"/>
      <c r="N63" s="217">
        <f t="shared" si="34"/>
        <v>0</v>
      </c>
      <c r="O63" s="281"/>
      <c r="P63" s="282"/>
      <c r="Q63" s="283"/>
    </row>
    <row r="64" spans="2:17">
      <c r="B64" s="276" t="s">
        <v>350</v>
      </c>
      <c r="C64" s="264" t="s">
        <v>351</v>
      </c>
      <c r="D64" s="185">
        <f t="shared" si="23"/>
        <v>0</v>
      </c>
      <c r="E64" s="227">
        <f t="shared" si="25"/>
        <v>0</v>
      </c>
      <c r="F64" s="277"/>
      <c r="G64" s="278"/>
      <c r="H64" s="279"/>
      <c r="I64" s="227">
        <f t="shared" si="32"/>
        <v>0</v>
      </c>
      <c r="J64" s="277"/>
      <c r="K64" s="278"/>
      <c r="L64" s="278"/>
      <c r="M64" s="280"/>
      <c r="N64" s="217">
        <f t="shared" si="34"/>
        <v>0</v>
      </c>
      <c r="O64" s="281"/>
      <c r="P64" s="282"/>
      <c r="Q64" s="283"/>
    </row>
    <row r="65" spans="2:17">
      <c r="B65" s="155" t="s">
        <v>352</v>
      </c>
      <c r="C65" s="254" t="s">
        <v>353</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c r="B66" s="273" t="s">
        <v>354</v>
      </c>
      <c r="C66" s="274" t="s">
        <v>355</v>
      </c>
      <c r="D66" s="176">
        <f t="shared" si="23"/>
        <v>0</v>
      </c>
      <c r="E66" s="177">
        <f t="shared" si="25"/>
        <v>0</v>
      </c>
      <c r="F66" s="284"/>
      <c r="G66" s="285"/>
      <c r="H66" s="286"/>
      <c r="I66" s="177">
        <f t="shared" si="32"/>
        <v>0</v>
      </c>
      <c r="J66" s="284"/>
      <c r="K66" s="285"/>
      <c r="L66" s="285"/>
      <c r="M66" s="287"/>
      <c r="N66" s="177">
        <f>SUM(O66:P66)</f>
        <v>0</v>
      </c>
      <c r="O66" s="288"/>
      <c r="P66" s="286"/>
      <c r="Q66" s="289"/>
    </row>
    <row r="67" spans="2:17">
      <c r="B67" s="276" t="s">
        <v>356</v>
      </c>
      <c r="C67" s="264" t="s">
        <v>357</v>
      </c>
      <c r="D67" s="185">
        <f t="shared" si="23"/>
        <v>0</v>
      </c>
      <c r="E67" s="186">
        <f t="shared" si="25"/>
        <v>0</v>
      </c>
      <c r="F67" s="290"/>
      <c r="G67" s="291"/>
      <c r="H67" s="292"/>
      <c r="I67" s="186">
        <f t="shared" si="32"/>
        <v>0</v>
      </c>
      <c r="J67" s="290"/>
      <c r="K67" s="291"/>
      <c r="L67" s="291"/>
      <c r="M67" s="293"/>
      <c r="N67" s="177">
        <f>SUM(O67:P67)</f>
        <v>0</v>
      </c>
      <c r="O67" s="294"/>
      <c r="P67" s="292"/>
      <c r="Q67" s="295"/>
    </row>
    <row r="68" spans="2:17">
      <c r="B68" s="155" t="s">
        <v>358</v>
      </c>
      <c r="C68" s="254" t="s">
        <v>359</v>
      </c>
      <c r="D68" s="157">
        <f t="shared" si="23"/>
        <v>6.8</v>
      </c>
      <c r="E68" s="158">
        <f t="shared" si="25"/>
        <v>0.4</v>
      </c>
      <c r="F68" s="159">
        <f>SUM(F69:F82)</f>
        <v>0.4</v>
      </c>
      <c r="G68" s="160">
        <f>SUM(G69:G82)</f>
        <v>0</v>
      </c>
      <c r="H68" s="161">
        <f>SUM(H69:H82)</f>
        <v>0</v>
      </c>
      <c r="I68" s="158">
        <f t="shared" si="32"/>
        <v>0.3</v>
      </c>
      <c r="J68" s="159">
        <f t="shared" ref="J68:Q68" si="36">SUM(J69:J82)</f>
        <v>0</v>
      </c>
      <c r="K68" s="160">
        <f t="shared" si="36"/>
        <v>0.3</v>
      </c>
      <c r="L68" s="160">
        <f t="shared" si="36"/>
        <v>0</v>
      </c>
      <c r="M68" s="157">
        <f t="shared" si="36"/>
        <v>0</v>
      </c>
      <c r="N68" s="158">
        <f>SUM(O68:P68)</f>
        <v>0</v>
      </c>
      <c r="O68" s="163">
        <f t="shared" si="36"/>
        <v>0</v>
      </c>
      <c r="P68" s="161">
        <f t="shared" si="36"/>
        <v>0</v>
      </c>
      <c r="Q68" s="158">
        <f t="shared" si="36"/>
        <v>6.1</v>
      </c>
    </row>
    <row r="69" spans="2:17">
      <c r="B69" s="273" t="s">
        <v>360</v>
      </c>
      <c r="C69" s="274" t="s">
        <v>361</v>
      </c>
      <c r="D69" s="176">
        <f t="shared" si="23"/>
        <v>0</v>
      </c>
      <c r="E69" s="177">
        <f t="shared" si="25"/>
        <v>0</v>
      </c>
      <c r="F69" s="284"/>
      <c r="G69" s="285"/>
      <c r="H69" s="286"/>
      <c r="I69" s="177">
        <f t="shared" si="32"/>
        <v>0</v>
      </c>
      <c r="J69" s="284"/>
      <c r="K69" s="285"/>
      <c r="L69" s="285"/>
      <c r="M69" s="287"/>
      <c r="N69" s="177">
        <f>SUM(O69:P69)</f>
        <v>0</v>
      </c>
      <c r="O69" s="296"/>
      <c r="P69" s="297"/>
      <c r="Q69" s="289"/>
    </row>
    <row r="70" spans="2:17">
      <c r="B70" s="273" t="s">
        <v>362</v>
      </c>
      <c r="C70" s="274" t="s">
        <v>363</v>
      </c>
      <c r="D70" s="176">
        <f t="shared" si="23"/>
        <v>0</v>
      </c>
      <c r="E70" s="177">
        <f t="shared" si="25"/>
        <v>0</v>
      </c>
      <c r="F70" s="284"/>
      <c r="G70" s="285"/>
      <c r="H70" s="286"/>
      <c r="I70" s="177">
        <f t="shared" si="32"/>
        <v>0</v>
      </c>
      <c r="J70" s="284"/>
      <c r="K70" s="285"/>
      <c r="L70" s="285"/>
      <c r="M70" s="287"/>
      <c r="N70" s="177">
        <f t="shared" ref="N70:N82" si="37">SUM(O70:P70)</f>
        <v>0</v>
      </c>
      <c r="O70" s="296"/>
      <c r="P70" s="297"/>
      <c r="Q70" s="289"/>
    </row>
    <row r="71" spans="2:17">
      <c r="B71" s="273" t="s">
        <v>364</v>
      </c>
      <c r="C71" s="274" t="s">
        <v>365</v>
      </c>
      <c r="D71" s="176">
        <f t="shared" si="23"/>
        <v>0</v>
      </c>
      <c r="E71" s="177">
        <f t="shared" si="25"/>
        <v>0</v>
      </c>
      <c r="F71" s="284"/>
      <c r="G71" s="285"/>
      <c r="H71" s="286"/>
      <c r="I71" s="177">
        <f t="shared" si="32"/>
        <v>0</v>
      </c>
      <c r="J71" s="284"/>
      <c r="K71" s="285"/>
      <c r="L71" s="285"/>
      <c r="M71" s="287"/>
      <c r="N71" s="177">
        <f t="shared" si="37"/>
        <v>0</v>
      </c>
      <c r="O71" s="296"/>
      <c r="P71" s="297"/>
      <c r="Q71" s="289"/>
    </row>
    <row r="72" spans="2:17">
      <c r="B72" s="273" t="s">
        <v>366</v>
      </c>
      <c r="C72" s="274" t="s">
        <v>367</v>
      </c>
      <c r="D72" s="176">
        <f t="shared" si="23"/>
        <v>3.2</v>
      </c>
      <c r="E72" s="177">
        <f t="shared" si="25"/>
        <v>0.1</v>
      </c>
      <c r="F72" s="284">
        <v>0.1</v>
      </c>
      <c r="G72" s="285"/>
      <c r="H72" s="286"/>
      <c r="I72" s="177">
        <f t="shared" si="32"/>
        <v>0</v>
      </c>
      <c r="J72" s="284"/>
      <c r="K72" s="285"/>
      <c r="L72" s="285"/>
      <c r="M72" s="287"/>
      <c r="N72" s="177">
        <f t="shared" si="37"/>
        <v>0</v>
      </c>
      <c r="O72" s="296"/>
      <c r="P72" s="297"/>
      <c r="Q72" s="289">
        <v>3.1</v>
      </c>
    </row>
    <row r="73" spans="2:17">
      <c r="B73" s="273" t="s">
        <v>368</v>
      </c>
      <c r="C73" s="274" t="s">
        <v>369</v>
      </c>
      <c r="D73" s="176">
        <f t="shared" si="23"/>
        <v>0</v>
      </c>
      <c r="E73" s="177">
        <f t="shared" si="25"/>
        <v>0</v>
      </c>
      <c r="F73" s="284"/>
      <c r="G73" s="285"/>
      <c r="H73" s="286"/>
      <c r="I73" s="177">
        <f t="shared" si="32"/>
        <v>0</v>
      </c>
      <c r="J73" s="284"/>
      <c r="K73" s="285"/>
      <c r="L73" s="285"/>
      <c r="M73" s="287"/>
      <c r="N73" s="177">
        <f t="shared" si="37"/>
        <v>0</v>
      </c>
      <c r="O73" s="296"/>
      <c r="P73" s="297"/>
      <c r="Q73" s="289"/>
    </row>
    <row r="74" spans="2:17">
      <c r="B74" s="273" t="s">
        <v>370</v>
      </c>
      <c r="C74" s="274" t="s">
        <v>371</v>
      </c>
      <c r="D74" s="176">
        <f t="shared" si="23"/>
        <v>3</v>
      </c>
      <c r="E74" s="177">
        <f t="shared" si="25"/>
        <v>0</v>
      </c>
      <c r="F74" s="284"/>
      <c r="G74" s="285"/>
      <c r="H74" s="286"/>
      <c r="I74" s="177">
        <f t="shared" si="32"/>
        <v>0</v>
      </c>
      <c r="J74" s="284"/>
      <c r="K74" s="285"/>
      <c r="L74" s="285"/>
      <c r="M74" s="287"/>
      <c r="N74" s="177">
        <f t="shared" si="37"/>
        <v>0</v>
      </c>
      <c r="O74" s="296"/>
      <c r="P74" s="297"/>
      <c r="Q74" s="289">
        <v>3</v>
      </c>
    </row>
    <row r="75" spans="2:17">
      <c r="B75" s="273" t="s">
        <v>372</v>
      </c>
      <c r="C75" s="274" t="s">
        <v>373</v>
      </c>
      <c r="D75" s="176">
        <f t="shared" si="23"/>
        <v>0</v>
      </c>
      <c r="E75" s="177">
        <f t="shared" si="25"/>
        <v>0</v>
      </c>
      <c r="F75" s="284"/>
      <c r="G75" s="285"/>
      <c r="H75" s="286"/>
      <c r="I75" s="177">
        <f t="shared" si="32"/>
        <v>0</v>
      </c>
      <c r="J75" s="284"/>
      <c r="K75" s="285"/>
      <c r="L75" s="285"/>
      <c r="M75" s="287"/>
      <c r="N75" s="177">
        <f t="shared" si="37"/>
        <v>0</v>
      </c>
      <c r="O75" s="296"/>
      <c r="P75" s="297"/>
      <c r="Q75" s="289"/>
    </row>
    <row r="76" spans="2:17">
      <c r="B76" s="273" t="s">
        <v>374</v>
      </c>
      <c r="C76" s="274" t="s">
        <v>375</v>
      </c>
      <c r="D76" s="176">
        <f t="shared" si="23"/>
        <v>0</v>
      </c>
      <c r="E76" s="177">
        <f t="shared" si="25"/>
        <v>0</v>
      </c>
      <c r="F76" s="284"/>
      <c r="G76" s="285"/>
      <c r="H76" s="286"/>
      <c r="I76" s="177">
        <f t="shared" si="32"/>
        <v>0</v>
      </c>
      <c r="J76" s="284"/>
      <c r="K76" s="285"/>
      <c r="L76" s="285"/>
      <c r="M76" s="287"/>
      <c r="N76" s="177">
        <f t="shared" si="37"/>
        <v>0</v>
      </c>
      <c r="O76" s="296"/>
      <c r="P76" s="297"/>
      <c r="Q76" s="289"/>
    </row>
    <row r="77" spans="2:17">
      <c r="B77" s="273" t="s">
        <v>376</v>
      </c>
      <c r="C77" s="274" t="s">
        <v>377</v>
      </c>
      <c r="D77" s="176">
        <f t="shared" si="23"/>
        <v>0</v>
      </c>
      <c r="E77" s="177">
        <f t="shared" si="25"/>
        <v>0</v>
      </c>
      <c r="F77" s="284"/>
      <c r="G77" s="285"/>
      <c r="H77" s="286"/>
      <c r="I77" s="177">
        <f t="shared" si="32"/>
        <v>0</v>
      </c>
      <c r="J77" s="284"/>
      <c r="K77" s="285"/>
      <c r="L77" s="285"/>
      <c r="M77" s="287"/>
      <c r="N77" s="177">
        <f t="shared" si="37"/>
        <v>0</v>
      </c>
      <c r="O77" s="296"/>
      <c r="P77" s="297"/>
      <c r="Q77" s="289"/>
    </row>
    <row r="78" spans="2:17">
      <c r="B78" s="273" t="s">
        <v>378</v>
      </c>
      <c r="C78" s="274" t="s">
        <v>379</v>
      </c>
      <c r="D78" s="176">
        <f t="shared" si="23"/>
        <v>0.6</v>
      </c>
      <c r="E78" s="177">
        <f t="shared" si="25"/>
        <v>0.3</v>
      </c>
      <c r="F78" s="284">
        <v>0.3</v>
      </c>
      <c r="G78" s="285"/>
      <c r="H78" s="286"/>
      <c r="I78" s="177">
        <f t="shared" si="32"/>
        <v>0.3</v>
      </c>
      <c r="J78" s="284"/>
      <c r="K78" s="285">
        <v>0.3</v>
      </c>
      <c r="L78" s="285"/>
      <c r="M78" s="287"/>
      <c r="N78" s="177">
        <f t="shared" si="37"/>
        <v>0</v>
      </c>
      <c r="O78" s="296"/>
      <c r="P78" s="297"/>
      <c r="Q78" s="289"/>
    </row>
    <row r="79" spans="2:17">
      <c r="B79" s="273" t="s">
        <v>380</v>
      </c>
      <c r="C79" s="274" t="s">
        <v>381</v>
      </c>
      <c r="D79" s="176">
        <f t="shared" si="23"/>
        <v>0</v>
      </c>
      <c r="E79" s="177">
        <f t="shared" si="25"/>
        <v>0</v>
      </c>
      <c r="F79" s="284"/>
      <c r="G79" s="285"/>
      <c r="H79" s="286"/>
      <c r="I79" s="177">
        <f t="shared" si="32"/>
        <v>0</v>
      </c>
      <c r="J79" s="284"/>
      <c r="K79" s="285"/>
      <c r="L79" s="285"/>
      <c r="M79" s="287"/>
      <c r="N79" s="177">
        <f t="shared" si="37"/>
        <v>0</v>
      </c>
      <c r="O79" s="296"/>
      <c r="P79" s="297"/>
      <c r="Q79" s="289"/>
    </row>
    <row r="80" spans="2:17">
      <c r="B80" s="273" t="s">
        <v>382</v>
      </c>
      <c r="C80" s="274" t="s">
        <v>383</v>
      </c>
      <c r="D80" s="176">
        <f t="shared" si="23"/>
        <v>0</v>
      </c>
      <c r="E80" s="177">
        <f t="shared" si="25"/>
        <v>0</v>
      </c>
      <c r="F80" s="284"/>
      <c r="G80" s="285"/>
      <c r="H80" s="286"/>
      <c r="I80" s="177">
        <f t="shared" si="32"/>
        <v>0</v>
      </c>
      <c r="J80" s="284"/>
      <c r="K80" s="285"/>
      <c r="L80" s="285"/>
      <c r="M80" s="287"/>
      <c r="N80" s="177">
        <f t="shared" si="37"/>
        <v>0</v>
      </c>
      <c r="O80" s="296"/>
      <c r="P80" s="297"/>
      <c r="Q80" s="289"/>
    </row>
    <row r="81" spans="1:20">
      <c r="B81" s="273" t="s">
        <v>384</v>
      </c>
      <c r="C81" s="274" t="s">
        <v>385</v>
      </c>
      <c r="D81" s="176">
        <f t="shared" si="23"/>
        <v>0</v>
      </c>
      <c r="E81" s="177">
        <f t="shared" si="25"/>
        <v>0</v>
      </c>
      <c r="F81" s="284"/>
      <c r="G81" s="285"/>
      <c r="H81" s="286"/>
      <c r="I81" s="177">
        <f t="shared" si="32"/>
        <v>0</v>
      </c>
      <c r="J81" s="284"/>
      <c r="K81" s="285"/>
      <c r="L81" s="285"/>
      <c r="M81" s="287"/>
      <c r="N81" s="177">
        <f t="shared" si="37"/>
        <v>0</v>
      </c>
      <c r="O81" s="296"/>
      <c r="P81" s="297"/>
      <c r="Q81" s="289"/>
    </row>
    <row r="82" spans="1:20">
      <c r="B82" s="298" t="s">
        <v>386</v>
      </c>
      <c r="C82" s="299" t="s">
        <v>387</v>
      </c>
      <c r="D82" s="300">
        <f t="shared" si="23"/>
        <v>0</v>
      </c>
      <c r="E82" s="301">
        <f t="shared" si="25"/>
        <v>0</v>
      </c>
      <c r="F82" s="302"/>
      <c r="G82" s="303"/>
      <c r="H82" s="304"/>
      <c r="I82" s="301">
        <f t="shared" si="32"/>
        <v>0</v>
      </c>
      <c r="J82" s="302"/>
      <c r="K82" s="303"/>
      <c r="L82" s="303"/>
      <c r="M82" s="305"/>
      <c r="N82" s="177">
        <f t="shared" si="37"/>
        <v>0</v>
      </c>
      <c r="O82" s="306"/>
      <c r="P82" s="307"/>
      <c r="Q82" s="308"/>
    </row>
    <row r="83" spans="1:20">
      <c r="B83" s="309" t="s">
        <v>388</v>
      </c>
      <c r="C83" s="310" t="s">
        <v>389</v>
      </c>
      <c r="D83" s="311">
        <f t="shared" si="23"/>
        <v>0</v>
      </c>
      <c r="E83" s="312">
        <f t="shared" si="25"/>
        <v>0</v>
      </c>
      <c r="F83" s="313"/>
      <c r="G83" s="314"/>
      <c r="H83" s="315"/>
      <c r="I83" s="312">
        <f t="shared" si="32"/>
        <v>0</v>
      </c>
      <c r="J83" s="313"/>
      <c r="K83" s="314"/>
      <c r="L83" s="314"/>
      <c r="M83" s="316"/>
      <c r="N83" s="312">
        <f>SUM(O83:P83)</f>
        <v>0</v>
      </c>
      <c r="O83" s="317"/>
      <c r="P83" s="318"/>
      <c r="Q83" s="319"/>
    </row>
    <row r="84" spans="1:20">
      <c r="A84" s="320"/>
      <c r="B84" s="155" t="s">
        <v>390</v>
      </c>
      <c r="C84" s="215" t="s">
        <v>391</v>
      </c>
      <c r="D84" s="157">
        <f t="shared" si="23"/>
        <v>2447.37</v>
      </c>
      <c r="E84" s="158">
        <f t="shared" si="25"/>
        <v>0.30000000000000004</v>
      </c>
      <c r="F84" s="159">
        <f>SUM(F85:F91)</f>
        <v>0.1</v>
      </c>
      <c r="G84" s="160">
        <f>SUM(G85:G91)</f>
        <v>0.2</v>
      </c>
      <c r="H84" s="161">
        <f>SUM(H85:H91)</f>
        <v>0</v>
      </c>
      <c r="I84" s="158">
        <f t="shared" si="32"/>
        <v>0.30000000000000004</v>
      </c>
      <c r="J84" s="159">
        <f t="shared" ref="J84:Q84" si="38">SUM(J85:J91)</f>
        <v>0.1</v>
      </c>
      <c r="K84" s="160">
        <f t="shared" si="38"/>
        <v>0.2</v>
      </c>
      <c r="L84" s="160">
        <f t="shared" si="38"/>
        <v>0</v>
      </c>
      <c r="M84" s="157">
        <f t="shared" si="38"/>
        <v>0</v>
      </c>
      <c r="N84" s="158">
        <f>SUM(O84:P84)</f>
        <v>0</v>
      </c>
      <c r="O84" s="163">
        <f t="shared" si="38"/>
        <v>0</v>
      </c>
      <c r="P84" s="161">
        <f t="shared" si="38"/>
        <v>0</v>
      </c>
      <c r="Q84" s="158">
        <f t="shared" si="38"/>
        <v>2446.77</v>
      </c>
    </row>
    <row r="85" spans="1:20">
      <c r="A85" s="320"/>
      <c r="B85" s="321" t="s">
        <v>392</v>
      </c>
      <c r="C85" s="322" t="s">
        <v>393</v>
      </c>
      <c r="D85" s="323">
        <f t="shared" si="23"/>
        <v>0</v>
      </c>
      <c r="E85" s="324">
        <f t="shared" si="25"/>
        <v>0</v>
      </c>
      <c r="F85" s="325"/>
      <c r="G85" s="326"/>
      <c r="H85" s="327"/>
      <c r="I85" s="324">
        <f t="shared" si="32"/>
        <v>0</v>
      </c>
      <c r="J85" s="325"/>
      <c r="K85" s="326"/>
      <c r="L85" s="326"/>
      <c r="M85" s="328"/>
      <c r="N85" s="324">
        <f>SUM(O85:P85)</f>
        <v>0</v>
      </c>
      <c r="O85" s="329"/>
      <c r="P85" s="330"/>
      <c r="Q85" s="331"/>
    </row>
    <row r="86" spans="1:20">
      <c r="A86" s="320"/>
      <c r="B86" s="321" t="s">
        <v>394</v>
      </c>
      <c r="C86" s="322" t="s">
        <v>395</v>
      </c>
      <c r="D86" s="323">
        <f t="shared" si="23"/>
        <v>1</v>
      </c>
      <c r="E86" s="324">
        <f t="shared" si="25"/>
        <v>0</v>
      </c>
      <c r="F86" s="325"/>
      <c r="G86" s="326"/>
      <c r="H86" s="327"/>
      <c r="I86" s="324">
        <f t="shared" si="32"/>
        <v>0</v>
      </c>
      <c r="J86" s="325"/>
      <c r="K86" s="326"/>
      <c r="L86" s="326"/>
      <c r="M86" s="328"/>
      <c r="N86" s="324">
        <f t="shared" ref="N86:N91" si="39">SUM(O86:P86)</f>
        <v>0</v>
      </c>
      <c r="O86" s="329"/>
      <c r="P86" s="330"/>
      <c r="Q86" s="331">
        <v>1</v>
      </c>
    </row>
    <row r="87" spans="1:20">
      <c r="A87" s="320"/>
      <c r="B87" s="332" t="s">
        <v>396</v>
      </c>
      <c r="C87" s="333" t="s">
        <v>397</v>
      </c>
      <c r="D87" s="323">
        <f t="shared" si="23"/>
        <v>0.5</v>
      </c>
      <c r="E87" s="217">
        <f t="shared" si="25"/>
        <v>0.1</v>
      </c>
      <c r="F87" s="325"/>
      <c r="G87" s="326">
        <v>0.1</v>
      </c>
      <c r="H87" s="327"/>
      <c r="I87" s="217">
        <f t="shared" si="32"/>
        <v>0.1</v>
      </c>
      <c r="J87" s="325"/>
      <c r="K87" s="326">
        <v>0.1</v>
      </c>
      <c r="L87" s="326"/>
      <c r="M87" s="328"/>
      <c r="N87" s="324">
        <f t="shared" si="39"/>
        <v>0</v>
      </c>
      <c r="O87" s="329"/>
      <c r="P87" s="330"/>
      <c r="Q87" s="331">
        <v>0.3</v>
      </c>
    </row>
    <row r="88" spans="1:20">
      <c r="A88" s="320"/>
      <c r="B88" s="334" t="s">
        <v>398</v>
      </c>
      <c r="C88" s="335" t="s">
        <v>399</v>
      </c>
      <c r="D88" s="323">
        <f t="shared" si="23"/>
        <v>0.4</v>
      </c>
      <c r="E88" s="227">
        <f t="shared" si="25"/>
        <v>0.2</v>
      </c>
      <c r="F88" s="325">
        <v>0.1</v>
      </c>
      <c r="G88" s="326">
        <v>0.1</v>
      </c>
      <c r="H88" s="327"/>
      <c r="I88" s="227">
        <f t="shared" si="32"/>
        <v>0.2</v>
      </c>
      <c r="J88" s="325">
        <v>0.1</v>
      </c>
      <c r="K88" s="326">
        <v>0.1</v>
      </c>
      <c r="L88" s="326"/>
      <c r="M88" s="328"/>
      <c r="N88" s="324">
        <f t="shared" si="39"/>
        <v>0</v>
      </c>
      <c r="O88" s="329"/>
      <c r="P88" s="330"/>
      <c r="Q88" s="331"/>
    </row>
    <row r="89" spans="1:20">
      <c r="A89" s="320"/>
      <c r="B89" s="334" t="s">
        <v>400</v>
      </c>
      <c r="C89" s="225" t="s">
        <v>401</v>
      </c>
      <c r="D89" s="323">
        <f t="shared" si="23"/>
        <v>0</v>
      </c>
      <c r="E89" s="227">
        <f t="shared" si="25"/>
        <v>0</v>
      </c>
      <c r="F89" s="325"/>
      <c r="G89" s="326"/>
      <c r="H89" s="327"/>
      <c r="I89" s="227">
        <f t="shared" si="32"/>
        <v>0</v>
      </c>
      <c r="J89" s="325"/>
      <c r="K89" s="326"/>
      <c r="L89" s="326"/>
      <c r="M89" s="328"/>
      <c r="N89" s="324">
        <f t="shared" si="39"/>
        <v>0</v>
      </c>
      <c r="O89" s="329"/>
      <c r="P89" s="330"/>
      <c r="Q89" s="331"/>
    </row>
    <row r="90" spans="1:20">
      <c r="A90" s="320"/>
      <c r="B90" s="334" t="s">
        <v>402</v>
      </c>
      <c r="C90" s="225" t="s">
        <v>403</v>
      </c>
      <c r="D90" s="323">
        <f t="shared" si="23"/>
        <v>0</v>
      </c>
      <c r="E90" s="227">
        <f t="shared" si="25"/>
        <v>0</v>
      </c>
      <c r="F90" s="325"/>
      <c r="G90" s="326"/>
      <c r="H90" s="327"/>
      <c r="I90" s="227">
        <f t="shared" si="32"/>
        <v>0</v>
      </c>
      <c r="J90" s="325"/>
      <c r="K90" s="326"/>
      <c r="L90" s="326"/>
      <c r="M90" s="328"/>
      <c r="N90" s="324">
        <f t="shared" si="39"/>
        <v>0</v>
      </c>
      <c r="O90" s="329"/>
      <c r="P90" s="330"/>
      <c r="Q90" s="331"/>
    </row>
    <row r="91" spans="1:20">
      <c r="A91" s="320"/>
      <c r="B91" s="334" t="s">
        <v>404</v>
      </c>
      <c r="C91" s="225" t="s">
        <v>405</v>
      </c>
      <c r="D91" s="323">
        <f t="shared" si="23"/>
        <v>2445.4699999999998</v>
      </c>
      <c r="E91" s="227">
        <f t="shared" si="25"/>
        <v>0</v>
      </c>
      <c r="F91" s="336"/>
      <c r="G91" s="337"/>
      <c r="H91" s="282"/>
      <c r="I91" s="227">
        <f t="shared" si="32"/>
        <v>0</v>
      </c>
      <c r="J91" s="336"/>
      <c r="K91" s="337"/>
      <c r="L91" s="337"/>
      <c r="M91" s="338"/>
      <c r="N91" s="324">
        <f t="shared" si="39"/>
        <v>0</v>
      </c>
      <c r="O91" s="339"/>
      <c r="P91" s="279"/>
      <c r="Q91" s="340">
        <v>2445.4699999999998</v>
      </c>
    </row>
    <row r="92" spans="1:20" ht="42" customHeight="1">
      <c r="A92" s="320"/>
      <c r="B92" s="138" t="s">
        <v>130</v>
      </c>
      <c r="C92" s="139" t="s">
        <v>406</v>
      </c>
      <c r="D92" s="341">
        <f>D93+D96+D99+D101+D107+D108+D114+D118+D121+D136+D137</f>
        <v>0</v>
      </c>
      <c r="E92" s="138">
        <f t="shared" si="25"/>
        <v>0</v>
      </c>
      <c r="F92" s="242">
        <f>F93+F96+F99+F101+F107+F108+F114+F118+F121+F136+F137</f>
        <v>0</v>
      </c>
      <c r="G92" s="243">
        <f>G93+G96+G99+G101+G107+G108+G114+G118+G121+G136+G137</f>
        <v>0</v>
      </c>
      <c r="H92" s="244">
        <f>H93+H96+H99+H101+H107+H108+H114+H118+H121+H136+H137</f>
        <v>0</v>
      </c>
      <c r="I92" s="138">
        <f t="shared" si="32"/>
        <v>0</v>
      </c>
      <c r="J92" s="242">
        <f t="shared" ref="J92:Q92" si="40">J93+J96+J99+J101+J107+J108+J114+J118+J121+J136+J137</f>
        <v>0</v>
      </c>
      <c r="K92" s="243">
        <f t="shared" si="40"/>
        <v>0</v>
      </c>
      <c r="L92" s="243">
        <f t="shared" si="40"/>
        <v>0</v>
      </c>
      <c r="M92" s="241">
        <f t="shared" si="40"/>
        <v>0</v>
      </c>
      <c r="N92" s="138">
        <f t="shared" ref="N92:N102" si="41">SUM(O92:P92)</f>
        <v>0</v>
      </c>
      <c r="O92" s="246">
        <f t="shared" si="40"/>
        <v>0</v>
      </c>
      <c r="P92" s="244">
        <f t="shared" si="40"/>
        <v>0</v>
      </c>
      <c r="Q92" s="138">
        <f t="shared" si="40"/>
        <v>0</v>
      </c>
      <c r="R92" s="342"/>
      <c r="S92" s="343"/>
    </row>
    <row r="93" spans="1:20">
      <c r="B93" s="147" t="s">
        <v>132</v>
      </c>
      <c r="C93" s="344" t="s">
        <v>296</v>
      </c>
      <c r="D93" s="345">
        <f>D94+D95</f>
        <v>0</v>
      </c>
      <c r="E93" s="346">
        <f t="shared" si="25"/>
        <v>0</v>
      </c>
      <c r="F93" s="347">
        <f>F94+F95</f>
        <v>0</v>
      </c>
      <c r="G93" s="348">
        <f>G94+G95</f>
        <v>0</v>
      </c>
      <c r="H93" s="349">
        <f>H94+H95</f>
        <v>0</v>
      </c>
      <c r="I93" s="346">
        <f t="shared" si="32"/>
        <v>0</v>
      </c>
      <c r="J93" s="347">
        <f t="shared" ref="J93:Q93" si="42">J94+J95</f>
        <v>0</v>
      </c>
      <c r="K93" s="348">
        <f t="shared" si="42"/>
        <v>0</v>
      </c>
      <c r="L93" s="348">
        <f t="shared" si="42"/>
        <v>0</v>
      </c>
      <c r="M93" s="350">
        <f t="shared" si="42"/>
        <v>0</v>
      </c>
      <c r="N93" s="346">
        <f t="shared" si="41"/>
        <v>0</v>
      </c>
      <c r="O93" s="351">
        <f t="shared" si="42"/>
        <v>0</v>
      </c>
      <c r="P93" s="349">
        <f t="shared" si="42"/>
        <v>0</v>
      </c>
      <c r="Q93" s="346">
        <f t="shared" si="42"/>
        <v>0</v>
      </c>
      <c r="R93" s="342"/>
      <c r="S93" s="343"/>
      <c r="T93" s="216"/>
    </row>
    <row r="94" spans="1:20" ht="32.25" customHeight="1">
      <c r="B94" s="174" t="s">
        <v>407</v>
      </c>
      <c r="C94" s="175" t="s">
        <v>264</v>
      </c>
      <c r="D94" s="352"/>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c r="B95" s="174" t="s">
        <v>408</v>
      </c>
      <c r="C95" s="175" t="s">
        <v>299</v>
      </c>
      <c r="D95" s="352"/>
      <c r="E95" s="217">
        <f t="shared" si="25"/>
        <v>0</v>
      </c>
      <c r="F95" s="220">
        <f>IFERROR($D$95*F147/100, 0)</f>
        <v>0</v>
      </c>
      <c r="G95" s="221">
        <f>IFERROR($D$95*G147/100, 0)</f>
        <v>0</v>
      </c>
      <c r="H95" s="222">
        <f>IFERROR($D$95*H147/100, 0)</f>
        <v>0</v>
      </c>
      <c r="I95" s="217">
        <f t="shared" si="32"/>
        <v>0</v>
      </c>
      <c r="J95" s="220">
        <f t="shared" ref="J95:Q95" si="45">IFERROR($D$95*J147/100, 0)</f>
        <v>0</v>
      </c>
      <c r="K95" s="221">
        <f t="shared" si="45"/>
        <v>0</v>
      </c>
      <c r="L95" s="221">
        <f t="shared" si="45"/>
        <v>0</v>
      </c>
      <c r="M95" s="219">
        <f t="shared" si="45"/>
        <v>0</v>
      </c>
      <c r="N95" s="217">
        <f t="shared" si="41"/>
        <v>0</v>
      </c>
      <c r="O95" s="224">
        <f t="shared" ref="O95:P95" si="46">IFERROR($D$95*O147/100, 0)</f>
        <v>0</v>
      </c>
      <c r="P95" s="222">
        <f t="shared" si="46"/>
        <v>0</v>
      </c>
      <c r="Q95" s="217">
        <f t="shared" si="45"/>
        <v>0</v>
      </c>
      <c r="R95" s="353"/>
      <c r="S95" s="354"/>
    </row>
    <row r="96" spans="1:20">
      <c r="B96" s="155" t="s">
        <v>134</v>
      </c>
      <c r="C96" s="254" t="s">
        <v>306</v>
      </c>
      <c r="D96" s="355">
        <f>D97+D98</f>
        <v>0</v>
      </c>
      <c r="E96" s="158">
        <f t="shared" si="25"/>
        <v>0</v>
      </c>
      <c r="F96" s="159">
        <f>F97+F98</f>
        <v>0</v>
      </c>
      <c r="G96" s="160">
        <f>G97+G98</f>
        <v>0</v>
      </c>
      <c r="H96" s="161">
        <f>H97+H98</f>
        <v>0</v>
      </c>
      <c r="I96" s="158">
        <f t="shared" si="32"/>
        <v>0</v>
      </c>
      <c r="J96" s="159">
        <f t="shared" ref="J96:Q96" si="47">J97+J98</f>
        <v>0</v>
      </c>
      <c r="K96" s="160">
        <f t="shared" si="47"/>
        <v>0</v>
      </c>
      <c r="L96" s="160">
        <f t="shared" si="47"/>
        <v>0</v>
      </c>
      <c r="M96" s="157">
        <f t="shared" si="47"/>
        <v>0</v>
      </c>
      <c r="N96" s="158">
        <f t="shared" si="41"/>
        <v>0</v>
      </c>
      <c r="O96" s="163">
        <f t="shared" ref="O96:P96" si="48">O97+O98</f>
        <v>0</v>
      </c>
      <c r="P96" s="161">
        <f t="shared" si="48"/>
        <v>0</v>
      </c>
      <c r="Q96" s="158">
        <f t="shared" si="47"/>
        <v>0</v>
      </c>
      <c r="R96" s="342"/>
      <c r="S96" s="343"/>
    </row>
    <row r="97" spans="2:19" ht="29.25" customHeight="1">
      <c r="B97" s="174" t="s">
        <v>136</v>
      </c>
      <c r="C97" s="175" t="s">
        <v>308</v>
      </c>
      <c r="D97" s="352"/>
      <c r="E97" s="217">
        <f t="shared" si="25"/>
        <v>0</v>
      </c>
      <c r="F97" s="220">
        <f>IFERROR($D$97*F149/100, 0)</f>
        <v>0</v>
      </c>
      <c r="G97" s="221">
        <f>IFERROR($D$97*G149/100, 0)</f>
        <v>0</v>
      </c>
      <c r="H97" s="222">
        <f>IFERROR($D$97*H149/100, 0)</f>
        <v>0</v>
      </c>
      <c r="I97" s="217">
        <f t="shared" si="32"/>
        <v>0</v>
      </c>
      <c r="J97" s="220">
        <f t="shared" ref="J97:Q97" si="49">IFERROR($D$97*J149/100, 0)</f>
        <v>0</v>
      </c>
      <c r="K97" s="221">
        <f t="shared" si="49"/>
        <v>0</v>
      </c>
      <c r="L97" s="221">
        <f t="shared" si="49"/>
        <v>0</v>
      </c>
      <c r="M97" s="219">
        <f t="shared" si="49"/>
        <v>0</v>
      </c>
      <c r="N97" s="217">
        <f t="shared" si="41"/>
        <v>0</v>
      </c>
      <c r="O97" s="224">
        <f t="shared" ref="O97:P97" si="50">IFERROR($D$97*O149/100, 0)</f>
        <v>0</v>
      </c>
      <c r="P97" s="222">
        <f t="shared" si="50"/>
        <v>0</v>
      </c>
      <c r="Q97" s="217">
        <f t="shared" si="49"/>
        <v>0</v>
      </c>
      <c r="R97" s="353"/>
      <c r="S97" s="354"/>
    </row>
    <row r="98" spans="2:19" ht="25.5" customHeight="1">
      <c r="B98" s="174" t="s">
        <v>138</v>
      </c>
      <c r="C98" s="175" t="s">
        <v>310</v>
      </c>
      <c r="D98" s="352"/>
      <c r="E98" s="217">
        <f t="shared" si="25"/>
        <v>0</v>
      </c>
      <c r="F98" s="220">
        <f>IFERROR($D$98*F150/100, 0)</f>
        <v>0</v>
      </c>
      <c r="G98" s="221">
        <f>IFERROR($D$98*G150/100, 0)</f>
        <v>0</v>
      </c>
      <c r="H98" s="222">
        <f>IFERROR($D$98*H150/100, 0)</f>
        <v>0</v>
      </c>
      <c r="I98" s="217">
        <f t="shared" si="32"/>
        <v>0</v>
      </c>
      <c r="J98" s="220">
        <f t="shared" ref="J98:Q98" si="51">IFERROR($D$98*J150/100, 0)</f>
        <v>0</v>
      </c>
      <c r="K98" s="221">
        <f t="shared" si="51"/>
        <v>0</v>
      </c>
      <c r="L98" s="221">
        <f t="shared" si="51"/>
        <v>0</v>
      </c>
      <c r="M98" s="219">
        <f t="shared" si="51"/>
        <v>0</v>
      </c>
      <c r="N98" s="217">
        <f t="shared" si="41"/>
        <v>0</v>
      </c>
      <c r="O98" s="224">
        <f t="shared" ref="O98:P98" si="52">IFERROR($D$98*O150/100, 0)</f>
        <v>0</v>
      </c>
      <c r="P98" s="222">
        <f t="shared" si="52"/>
        <v>0</v>
      </c>
      <c r="Q98" s="217">
        <f t="shared" si="51"/>
        <v>0</v>
      </c>
      <c r="R98" s="353"/>
      <c r="S98" s="354"/>
    </row>
    <row r="99" spans="2:19">
      <c r="B99" s="155" t="s">
        <v>142</v>
      </c>
      <c r="C99" s="254" t="s">
        <v>312</v>
      </c>
      <c r="D99" s="355">
        <f>D100</f>
        <v>0</v>
      </c>
      <c r="E99" s="158">
        <f t="shared" si="25"/>
        <v>0</v>
      </c>
      <c r="F99" s="159">
        <f>F100</f>
        <v>0</v>
      </c>
      <c r="G99" s="160">
        <f>G100</f>
        <v>0</v>
      </c>
      <c r="H99" s="161">
        <f>H100</f>
        <v>0</v>
      </c>
      <c r="I99" s="158">
        <f t="shared" si="32"/>
        <v>0</v>
      </c>
      <c r="J99" s="159">
        <f t="shared" ref="J99:Q99" si="53">J100</f>
        <v>0</v>
      </c>
      <c r="K99" s="160">
        <f t="shared" si="53"/>
        <v>0</v>
      </c>
      <c r="L99" s="160">
        <f t="shared" si="53"/>
        <v>0</v>
      </c>
      <c r="M99" s="157">
        <f t="shared" si="53"/>
        <v>0</v>
      </c>
      <c r="N99" s="158">
        <f t="shared" si="41"/>
        <v>0</v>
      </c>
      <c r="O99" s="163">
        <f t="shared" si="53"/>
        <v>0</v>
      </c>
      <c r="P99" s="161">
        <f t="shared" si="53"/>
        <v>0</v>
      </c>
      <c r="Q99" s="158">
        <f t="shared" si="53"/>
        <v>0</v>
      </c>
      <c r="R99" s="342"/>
      <c r="S99" s="343"/>
    </row>
    <row r="100" spans="2:19">
      <c r="B100" s="174" t="s">
        <v>409</v>
      </c>
      <c r="C100" s="175" t="s">
        <v>314</v>
      </c>
      <c r="D100" s="352"/>
      <c r="E100" s="217">
        <f>IFERROR($D$100*E152/100, 0)</f>
        <v>0</v>
      </c>
      <c r="F100" s="220">
        <f>IFERROR($D$100*F152/100, 0)</f>
        <v>0</v>
      </c>
      <c r="G100" s="221">
        <f>IFERROR($D$100*G152/100, 0)</f>
        <v>0</v>
      </c>
      <c r="H100" s="222">
        <f>IFERROR($D$100*H152/100, 0)</f>
        <v>0</v>
      </c>
      <c r="I100" s="217">
        <f t="shared" si="32"/>
        <v>0</v>
      </c>
      <c r="J100" s="220">
        <f t="shared" ref="J100:Q100" si="54">IFERROR($D$100*J152/100, 0)</f>
        <v>0</v>
      </c>
      <c r="K100" s="221">
        <f t="shared" si="54"/>
        <v>0</v>
      </c>
      <c r="L100" s="221">
        <f t="shared" si="54"/>
        <v>0</v>
      </c>
      <c r="M100" s="219">
        <f t="shared" si="54"/>
        <v>0</v>
      </c>
      <c r="N100" s="217">
        <f t="shared" si="41"/>
        <v>0</v>
      </c>
      <c r="O100" s="224">
        <f t="shared" ref="O100:P100" si="55">IFERROR($D$100*O152/100, 0)</f>
        <v>0</v>
      </c>
      <c r="P100" s="222">
        <f t="shared" si="55"/>
        <v>0</v>
      </c>
      <c r="Q100" s="217">
        <f t="shared" si="54"/>
        <v>0</v>
      </c>
      <c r="R100" s="353"/>
      <c r="S100" s="354"/>
    </row>
    <row r="101" spans="2:19">
      <c r="B101" s="155" t="s">
        <v>410</v>
      </c>
      <c r="C101" s="254" t="s">
        <v>316</v>
      </c>
      <c r="D101" s="355">
        <f>SUM(D102:D106)</f>
        <v>0</v>
      </c>
      <c r="E101" s="158">
        <f>SUM(F101:H101)</f>
        <v>0</v>
      </c>
      <c r="F101" s="159">
        <f>SUM(F102:F106)</f>
        <v>0</v>
      </c>
      <c r="G101" s="160">
        <f>SUM(G102:G106)</f>
        <v>0</v>
      </c>
      <c r="H101" s="161">
        <f>SUM(H102:H106)</f>
        <v>0</v>
      </c>
      <c r="I101" s="158">
        <f t="shared" si="32"/>
        <v>0</v>
      </c>
      <c r="J101" s="159">
        <f t="shared" ref="J101:Q101" si="56">SUM(J102:J106)</f>
        <v>0</v>
      </c>
      <c r="K101" s="160">
        <f t="shared" si="56"/>
        <v>0</v>
      </c>
      <c r="L101" s="160">
        <f t="shared" si="56"/>
        <v>0</v>
      </c>
      <c r="M101" s="157">
        <f t="shared" si="56"/>
        <v>0</v>
      </c>
      <c r="N101" s="158">
        <f t="shared" si="41"/>
        <v>0</v>
      </c>
      <c r="O101" s="163">
        <f t="shared" ref="O101:P101" si="57">SUM(O102:O106)</f>
        <v>0</v>
      </c>
      <c r="P101" s="161">
        <f t="shared" si="57"/>
        <v>0</v>
      </c>
      <c r="Q101" s="158">
        <f t="shared" si="56"/>
        <v>0</v>
      </c>
      <c r="R101" s="342"/>
      <c r="S101" s="343"/>
    </row>
    <row r="102" spans="2:19">
      <c r="B102" s="174" t="s">
        <v>411</v>
      </c>
      <c r="C102" s="175" t="s">
        <v>270</v>
      </c>
      <c r="D102" s="352"/>
      <c r="E102" s="217">
        <f>IFERROR($D$102*E154/100, 0)</f>
        <v>0</v>
      </c>
      <c r="F102" s="220">
        <f>IFERROR($D$102*F154/100, 0)</f>
        <v>0</v>
      </c>
      <c r="G102" s="221">
        <f>IFERROR($D$102*G154/100, 0)</f>
        <v>0</v>
      </c>
      <c r="H102" s="222">
        <f>IFERROR($D$102*H154/100, 0)</f>
        <v>0</v>
      </c>
      <c r="I102" s="217">
        <f t="shared" si="32"/>
        <v>0</v>
      </c>
      <c r="J102" s="220">
        <f t="shared" ref="J102:Q102" si="58">IFERROR($D$102*J154/100, 0)</f>
        <v>0</v>
      </c>
      <c r="K102" s="221">
        <f t="shared" si="58"/>
        <v>0</v>
      </c>
      <c r="L102" s="221">
        <f t="shared" si="58"/>
        <v>0</v>
      </c>
      <c r="M102" s="219">
        <f t="shared" si="58"/>
        <v>0</v>
      </c>
      <c r="N102" s="217">
        <f t="shared" si="41"/>
        <v>0</v>
      </c>
      <c r="O102" s="224">
        <f t="shared" ref="O102:P102" si="59">IFERROR($D$102*O154/100, 0)</f>
        <v>0</v>
      </c>
      <c r="P102" s="222">
        <f t="shared" si="59"/>
        <v>0</v>
      </c>
      <c r="Q102" s="217">
        <f t="shared" si="58"/>
        <v>0</v>
      </c>
      <c r="R102" s="353"/>
      <c r="S102" s="354"/>
    </row>
    <row r="103" spans="2:19">
      <c r="B103" s="174" t="s">
        <v>412</v>
      </c>
      <c r="C103" s="175" t="s">
        <v>274</v>
      </c>
      <c r="D103" s="352"/>
      <c r="E103" s="217">
        <f>IFERROR($D$103*E155/100, 0)</f>
        <v>0</v>
      </c>
      <c r="F103" s="220">
        <f>IFERROR($D$103*F155/100, 0)</f>
        <v>0</v>
      </c>
      <c r="G103" s="221">
        <f>IFERROR($D$103*G155/100, 0)</f>
        <v>0</v>
      </c>
      <c r="H103" s="222">
        <f>IFERROR($D$103*H155/100, 0)</f>
        <v>0</v>
      </c>
      <c r="I103" s="217">
        <f t="shared" si="32"/>
        <v>0</v>
      </c>
      <c r="J103" s="220">
        <f t="shared" ref="J103:Q103" si="60">IFERROR($D$103*J155/100, 0)</f>
        <v>0</v>
      </c>
      <c r="K103" s="221">
        <f t="shared" si="60"/>
        <v>0</v>
      </c>
      <c r="L103" s="221">
        <f t="shared" si="60"/>
        <v>0</v>
      </c>
      <c r="M103" s="219">
        <f t="shared" si="60"/>
        <v>0</v>
      </c>
      <c r="N103" s="217">
        <f t="shared" ref="N103:N106" si="61">SUM(O103:P103)</f>
        <v>0</v>
      </c>
      <c r="O103" s="224">
        <f t="shared" ref="O103:P103" si="62">IFERROR($D$103*O155/100, 0)</f>
        <v>0</v>
      </c>
      <c r="P103" s="222">
        <f t="shared" si="62"/>
        <v>0</v>
      </c>
      <c r="Q103" s="217">
        <f t="shared" si="60"/>
        <v>0</v>
      </c>
      <c r="R103" s="353"/>
      <c r="S103" s="354"/>
    </row>
    <row r="104" spans="2:19">
      <c r="B104" s="174" t="s">
        <v>413</v>
      </c>
      <c r="C104" s="264" t="s">
        <v>320</v>
      </c>
      <c r="D104" s="352"/>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c r="B105" s="174" t="s">
        <v>414</v>
      </c>
      <c r="C105" s="265" t="s">
        <v>272</v>
      </c>
      <c r="D105" s="352"/>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c r="B106" s="174" t="s">
        <v>415</v>
      </c>
      <c r="C106" s="265" t="s">
        <v>323</v>
      </c>
      <c r="D106" s="352"/>
      <c r="E106" s="217">
        <f>IFERROR($D$106*E158/100, 0)</f>
        <v>0</v>
      </c>
      <c r="F106" s="220">
        <f>IFERROR($D$106*F158/100, 0)</f>
        <v>0</v>
      </c>
      <c r="G106" s="221">
        <f>IFERROR($D$106*G158/100, 0)</f>
        <v>0</v>
      </c>
      <c r="H106" s="222">
        <f>IFERROR($D$106*H158/100, 0)</f>
        <v>0</v>
      </c>
      <c r="I106" s="217">
        <f t="shared" si="32"/>
        <v>0</v>
      </c>
      <c r="J106" s="220">
        <f t="shared" ref="J106:Q106" si="67">IFERROR($D$106*J158/100, 0)</f>
        <v>0</v>
      </c>
      <c r="K106" s="221">
        <f t="shared" si="67"/>
        <v>0</v>
      </c>
      <c r="L106" s="221">
        <f t="shared" si="67"/>
        <v>0</v>
      </c>
      <c r="M106" s="219">
        <f t="shared" si="67"/>
        <v>0</v>
      </c>
      <c r="N106" s="217">
        <f t="shared" si="61"/>
        <v>0</v>
      </c>
      <c r="O106" s="224">
        <f t="shared" ref="O106:P106" si="68">IFERROR($D$106*O158/100, 0)</f>
        <v>0</v>
      </c>
      <c r="P106" s="222">
        <f t="shared" si="68"/>
        <v>0</v>
      </c>
      <c r="Q106" s="217">
        <f t="shared" si="67"/>
        <v>0</v>
      </c>
      <c r="R106" s="353"/>
      <c r="S106" s="354"/>
    </row>
    <row r="107" spans="2:19">
      <c r="B107" s="155" t="s">
        <v>416</v>
      </c>
      <c r="C107" s="254" t="s">
        <v>325</v>
      </c>
      <c r="D107" s="356"/>
      <c r="E107" s="158">
        <f>IFERROR($D$107*E159/100, 0)</f>
        <v>0</v>
      </c>
      <c r="F107" s="159">
        <f>IFERROR($D$107*F159/100, 0)</f>
        <v>0</v>
      </c>
      <c r="G107" s="160">
        <f>IFERROR($D$107*G159/100, 0)</f>
        <v>0</v>
      </c>
      <c r="H107" s="161">
        <f>IFERROR($D$107*H159/100, 0)</f>
        <v>0</v>
      </c>
      <c r="I107" s="158">
        <f t="shared" si="32"/>
        <v>0</v>
      </c>
      <c r="J107" s="159">
        <f t="shared" ref="J107:Q107" si="69">IFERROR($D$107*J159/100, 0)</f>
        <v>0</v>
      </c>
      <c r="K107" s="160">
        <f t="shared" si="69"/>
        <v>0</v>
      </c>
      <c r="L107" s="160">
        <f t="shared" si="69"/>
        <v>0</v>
      </c>
      <c r="M107" s="157">
        <f t="shared" si="69"/>
        <v>0</v>
      </c>
      <c r="N107" s="158">
        <f>SUM(O107:P107)</f>
        <v>0</v>
      </c>
      <c r="O107" s="163">
        <f t="shared" si="69"/>
        <v>0</v>
      </c>
      <c r="P107" s="161">
        <f t="shared" si="69"/>
        <v>0</v>
      </c>
      <c r="Q107" s="158">
        <f t="shared" si="69"/>
        <v>0</v>
      </c>
      <c r="R107" s="342"/>
      <c r="S107" s="343"/>
    </row>
    <row r="108" spans="2:19">
      <c r="B108" s="155" t="s">
        <v>417</v>
      </c>
      <c r="C108" s="254" t="s">
        <v>327</v>
      </c>
      <c r="D108" s="355">
        <f>SUM(D109:D113)</f>
        <v>0</v>
      </c>
      <c r="E108" s="158">
        <f t="shared" ref="E108:E143" si="70">SUM(F108:H108)</f>
        <v>0</v>
      </c>
      <c r="F108" s="159">
        <f>SUM(F109:F113)</f>
        <v>0</v>
      </c>
      <c r="G108" s="160">
        <f>SUM(G109:G113)</f>
        <v>0</v>
      </c>
      <c r="H108" s="161">
        <f>SUM(H109:H113)</f>
        <v>0</v>
      </c>
      <c r="I108" s="158">
        <f t="shared" si="32"/>
        <v>0</v>
      </c>
      <c r="J108" s="159">
        <f t="shared" ref="J108:Q108" si="71">SUM(J109:J113)</f>
        <v>0</v>
      </c>
      <c r="K108" s="160">
        <f t="shared" si="71"/>
        <v>0</v>
      </c>
      <c r="L108" s="160">
        <f t="shared" si="71"/>
        <v>0</v>
      </c>
      <c r="M108" s="157">
        <f t="shared" si="71"/>
        <v>0</v>
      </c>
      <c r="N108" s="158">
        <f>SUM(O108:P108)</f>
        <v>0</v>
      </c>
      <c r="O108" s="163">
        <f t="shared" ref="O108:P108" si="72">SUM(O109:O113)</f>
        <v>0</v>
      </c>
      <c r="P108" s="161">
        <f t="shared" si="72"/>
        <v>0</v>
      </c>
      <c r="Q108" s="158">
        <f t="shared" si="71"/>
        <v>0</v>
      </c>
      <c r="R108" s="357"/>
      <c r="S108" s="343"/>
    </row>
    <row r="109" spans="2:19">
      <c r="B109" s="273" t="s">
        <v>418</v>
      </c>
      <c r="C109" s="274" t="s">
        <v>329</v>
      </c>
      <c r="D109" s="352"/>
      <c r="E109" s="217">
        <f t="shared" si="70"/>
        <v>0</v>
      </c>
      <c r="F109" s="220">
        <f>IFERROR($D$109*F161/100, 0)</f>
        <v>0</v>
      </c>
      <c r="G109" s="221">
        <f>IFERROR($D$109*G161/100, 0)</f>
        <v>0</v>
      </c>
      <c r="H109" s="222">
        <f>IFERROR($D$109*H161/100, 0)</f>
        <v>0</v>
      </c>
      <c r="I109" s="217">
        <f t="shared" si="32"/>
        <v>0</v>
      </c>
      <c r="J109" s="220">
        <f t="shared" ref="J109:Q109" si="73">IFERROR($D$109*J161/100, 0)</f>
        <v>0</v>
      </c>
      <c r="K109" s="221">
        <f t="shared" si="73"/>
        <v>0</v>
      </c>
      <c r="L109" s="221">
        <f t="shared" si="73"/>
        <v>0</v>
      </c>
      <c r="M109" s="219">
        <f t="shared" si="73"/>
        <v>0</v>
      </c>
      <c r="N109" s="217">
        <f>SUM(O109:P109)</f>
        <v>0</v>
      </c>
      <c r="O109" s="224">
        <f t="shared" ref="O109:P109" si="74">IFERROR($D$109*O161/100, 0)</f>
        <v>0</v>
      </c>
      <c r="P109" s="222">
        <f t="shared" si="74"/>
        <v>0</v>
      </c>
      <c r="Q109" s="217">
        <f t="shared" si="73"/>
        <v>0</v>
      </c>
      <c r="R109" s="358"/>
      <c r="S109" s="354"/>
    </row>
    <row r="110" spans="2:19">
      <c r="B110" s="273" t="s">
        <v>419</v>
      </c>
      <c r="C110" s="274" t="s">
        <v>331</v>
      </c>
      <c r="D110" s="352"/>
      <c r="E110" s="217">
        <f t="shared" si="70"/>
        <v>0</v>
      </c>
      <c r="F110" s="220">
        <f>IFERROR($D$110*F162/100, 0)</f>
        <v>0</v>
      </c>
      <c r="G110" s="221">
        <f>IFERROR($D$110*G162/100, 0)</f>
        <v>0</v>
      </c>
      <c r="H110" s="222">
        <f>IFERROR($D$110*H162/100, 0)</f>
        <v>0</v>
      </c>
      <c r="I110" s="217">
        <f t="shared" si="32"/>
        <v>0</v>
      </c>
      <c r="J110" s="220">
        <f t="shared" ref="J110:Q110" si="75">IFERROR($D$110*J162/100, 0)</f>
        <v>0</v>
      </c>
      <c r="K110" s="221">
        <f t="shared" si="75"/>
        <v>0</v>
      </c>
      <c r="L110" s="221">
        <f t="shared" si="75"/>
        <v>0</v>
      </c>
      <c r="M110" s="219">
        <f t="shared" si="75"/>
        <v>0</v>
      </c>
      <c r="N110" s="217">
        <f t="shared" ref="N110:N113" si="76">SUM(O110:P110)</f>
        <v>0</v>
      </c>
      <c r="O110" s="224">
        <f t="shared" ref="O110:P110" si="77">IFERROR($D$110*O162/100, 0)</f>
        <v>0</v>
      </c>
      <c r="P110" s="222">
        <f t="shared" si="77"/>
        <v>0</v>
      </c>
      <c r="Q110" s="217">
        <f t="shared" si="75"/>
        <v>0</v>
      </c>
      <c r="R110" s="358"/>
      <c r="S110" s="354"/>
    </row>
    <row r="111" spans="2:19">
      <c r="B111" s="273" t="s">
        <v>420</v>
      </c>
      <c r="C111" s="274" t="s">
        <v>333</v>
      </c>
      <c r="D111" s="352"/>
      <c r="E111" s="217">
        <f t="shared" si="70"/>
        <v>0</v>
      </c>
      <c r="F111" s="220">
        <f>IFERROR($D$111*F163/100, 0)</f>
        <v>0</v>
      </c>
      <c r="G111" s="359">
        <f t="shared" ref="G111:Q111" si="78">IFERROR($D$111*G163/100, 0)</f>
        <v>0</v>
      </c>
      <c r="H111" s="222">
        <f t="shared" si="78"/>
        <v>0</v>
      </c>
      <c r="I111" s="220">
        <f t="shared" si="78"/>
        <v>0</v>
      </c>
      <c r="J111" s="220">
        <f t="shared" si="78"/>
        <v>0</v>
      </c>
      <c r="K111" s="359">
        <f t="shared" si="78"/>
        <v>0</v>
      </c>
      <c r="L111" s="222">
        <f t="shared" si="78"/>
        <v>0</v>
      </c>
      <c r="M111" s="220">
        <f t="shared" si="78"/>
        <v>0</v>
      </c>
      <c r="N111" s="220">
        <f t="shared" si="78"/>
        <v>0</v>
      </c>
      <c r="O111" s="219">
        <f t="shared" si="78"/>
        <v>0</v>
      </c>
      <c r="P111" s="222">
        <f t="shared" si="78"/>
        <v>0</v>
      </c>
      <c r="Q111" s="220">
        <f t="shared" si="78"/>
        <v>0</v>
      </c>
      <c r="R111" s="353"/>
      <c r="S111" s="354"/>
    </row>
    <row r="112" spans="2:19">
      <c r="B112" s="273" t="s">
        <v>421</v>
      </c>
      <c r="C112" s="264" t="s">
        <v>335</v>
      </c>
      <c r="D112" s="360"/>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c r="B113" s="273" t="s">
        <v>422</v>
      </c>
      <c r="C113" s="264" t="s">
        <v>337</v>
      </c>
      <c r="D113" s="360"/>
      <c r="E113" s="227">
        <f t="shared" si="70"/>
        <v>0</v>
      </c>
      <c r="F113" s="228">
        <f>IFERROR($D$113*F165/100, 0)</f>
        <v>0</v>
      </c>
      <c r="G113" s="229">
        <f>IFERROR($D$113*G165/100, 0)</f>
        <v>0</v>
      </c>
      <c r="H113" s="230">
        <f>IFERROR($D$113*H165/100, 0)</f>
        <v>0</v>
      </c>
      <c r="I113" s="227">
        <f t="shared" si="32"/>
        <v>0</v>
      </c>
      <c r="J113" s="228">
        <f t="shared" ref="J113:Q113" si="79">IFERROR($D$113*J165/100, 0)</f>
        <v>0</v>
      </c>
      <c r="K113" s="229">
        <f t="shared" si="79"/>
        <v>0</v>
      </c>
      <c r="L113" s="229">
        <f t="shared" si="79"/>
        <v>0</v>
      </c>
      <c r="M113" s="226">
        <f t="shared" si="79"/>
        <v>0</v>
      </c>
      <c r="N113" s="217">
        <f t="shared" si="76"/>
        <v>0</v>
      </c>
      <c r="O113" s="232">
        <f t="shared" ref="O113:P113" si="80">IFERROR($D$113*O165/100, 0)</f>
        <v>0</v>
      </c>
      <c r="P113" s="230">
        <f t="shared" si="80"/>
        <v>0</v>
      </c>
      <c r="Q113" s="227">
        <f t="shared" si="79"/>
        <v>0</v>
      </c>
      <c r="R113" s="353"/>
      <c r="S113" s="354"/>
    </row>
    <row r="114" spans="2:19">
      <c r="B114" s="155" t="s">
        <v>423</v>
      </c>
      <c r="C114" s="254" t="s">
        <v>339</v>
      </c>
      <c r="D114" s="355">
        <f>SUM(D115:D117)</f>
        <v>0</v>
      </c>
      <c r="E114" s="158">
        <f t="shared" si="70"/>
        <v>0</v>
      </c>
      <c r="F114" s="159">
        <f>SUM(F115:F117)</f>
        <v>0</v>
      </c>
      <c r="G114" s="160">
        <f>SUM(G115:G117)</f>
        <v>0</v>
      </c>
      <c r="H114" s="161">
        <f>SUM(H115:H117)</f>
        <v>0</v>
      </c>
      <c r="I114" s="158">
        <f t="shared" si="32"/>
        <v>0</v>
      </c>
      <c r="J114" s="159">
        <f t="shared" ref="J114:Q114" si="81">SUM(J115:J117)</f>
        <v>0</v>
      </c>
      <c r="K114" s="160">
        <f t="shared" si="81"/>
        <v>0</v>
      </c>
      <c r="L114" s="160">
        <f t="shared" si="81"/>
        <v>0</v>
      </c>
      <c r="M114" s="157">
        <f t="shared" si="81"/>
        <v>0</v>
      </c>
      <c r="N114" s="158">
        <f>SUM(O114:P114)</f>
        <v>0</v>
      </c>
      <c r="O114" s="163">
        <f t="shared" ref="O114:P114" si="82">SUM(O115:O117)</f>
        <v>0</v>
      </c>
      <c r="P114" s="161">
        <f t="shared" si="82"/>
        <v>0</v>
      </c>
      <c r="Q114" s="158">
        <f t="shared" si="81"/>
        <v>0</v>
      </c>
      <c r="R114" s="342"/>
      <c r="S114" s="343"/>
    </row>
    <row r="115" spans="2:19">
      <c r="B115" s="273" t="s">
        <v>424</v>
      </c>
      <c r="C115" s="274" t="s">
        <v>345</v>
      </c>
      <c r="D115" s="352"/>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c r="B116" s="276" t="s">
        <v>425</v>
      </c>
      <c r="C116" s="274" t="s">
        <v>347</v>
      </c>
      <c r="D116" s="360"/>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c r="B117" s="276" t="s">
        <v>426</v>
      </c>
      <c r="C117" s="264" t="s">
        <v>351</v>
      </c>
      <c r="D117" s="360"/>
      <c r="E117" s="227">
        <f t="shared" si="70"/>
        <v>0</v>
      </c>
      <c r="F117" s="228">
        <f>IFERROR($D$117*F169/100, 0)</f>
        <v>0</v>
      </c>
      <c r="G117" s="229">
        <f>IFERROR($D$117*G169/100, 0)</f>
        <v>0</v>
      </c>
      <c r="H117" s="230">
        <f>IFERROR($D$117*H169/100, 0)</f>
        <v>0</v>
      </c>
      <c r="I117" s="227">
        <f t="shared" si="32"/>
        <v>0</v>
      </c>
      <c r="J117" s="228">
        <f t="shared" ref="J117:Q117" si="88">IFERROR($D$117*J169/100, 0)</f>
        <v>0</v>
      </c>
      <c r="K117" s="229">
        <f t="shared" si="88"/>
        <v>0</v>
      </c>
      <c r="L117" s="229">
        <f t="shared" si="88"/>
        <v>0</v>
      </c>
      <c r="M117" s="226">
        <f t="shared" si="88"/>
        <v>0</v>
      </c>
      <c r="N117" s="217">
        <f t="shared" si="86"/>
        <v>0</v>
      </c>
      <c r="O117" s="232">
        <f t="shared" ref="O117:P117" si="89">IFERROR($D$117*O169/100, 0)</f>
        <v>0</v>
      </c>
      <c r="P117" s="230">
        <f t="shared" si="89"/>
        <v>0</v>
      </c>
      <c r="Q117" s="227">
        <f t="shared" si="88"/>
        <v>0</v>
      </c>
      <c r="R117" s="353"/>
      <c r="S117" s="354"/>
    </row>
    <row r="118" spans="2:19">
      <c r="B118" s="155" t="s">
        <v>427</v>
      </c>
      <c r="C118" s="254" t="s">
        <v>353</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c r="B119" s="273" t="s">
        <v>428</v>
      </c>
      <c r="C119" s="274" t="s">
        <v>355</v>
      </c>
      <c r="D119" s="362"/>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c r="B120" s="276" t="s">
        <v>429</v>
      </c>
      <c r="C120" s="264" t="s">
        <v>357</v>
      </c>
      <c r="D120" s="363"/>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c r="B121" s="155" t="s">
        <v>430</v>
      </c>
      <c r="C121" s="254" t="s">
        <v>359</v>
      </c>
      <c r="D121" s="355">
        <f>SUM(D122:D135)</f>
        <v>0</v>
      </c>
      <c r="E121" s="158">
        <f t="shared" si="70"/>
        <v>0</v>
      </c>
      <c r="F121" s="159">
        <f>SUM(F122:F135)</f>
        <v>0</v>
      </c>
      <c r="G121" s="160">
        <f>SUM(G122:G135)</f>
        <v>0</v>
      </c>
      <c r="H121" s="161">
        <f>SUM(H122:H135)</f>
        <v>0</v>
      </c>
      <c r="I121" s="158">
        <f t="shared" si="32"/>
        <v>0</v>
      </c>
      <c r="J121" s="159">
        <f t="shared" ref="J121:Q121" si="96">SUM(J122:J135)</f>
        <v>0</v>
      </c>
      <c r="K121" s="160">
        <f t="shared" si="96"/>
        <v>0</v>
      </c>
      <c r="L121" s="160">
        <f t="shared" si="96"/>
        <v>0</v>
      </c>
      <c r="M121" s="157">
        <f t="shared" si="96"/>
        <v>0</v>
      </c>
      <c r="N121" s="158">
        <f>SUM(O121:P121)</f>
        <v>0</v>
      </c>
      <c r="O121" s="163">
        <f t="shared" ref="O121:P121" si="97">SUM(O122:O135)</f>
        <v>0</v>
      </c>
      <c r="P121" s="161">
        <f t="shared" si="97"/>
        <v>0</v>
      </c>
      <c r="Q121" s="158">
        <f t="shared" si="96"/>
        <v>0</v>
      </c>
      <c r="R121" s="342"/>
      <c r="S121" s="343"/>
    </row>
    <row r="122" spans="2:19">
      <c r="B122" s="273" t="s">
        <v>431</v>
      </c>
      <c r="C122" s="274" t="s">
        <v>361</v>
      </c>
      <c r="D122" s="352"/>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c r="B123" s="273" t="s">
        <v>432</v>
      </c>
      <c r="C123" s="274" t="s">
        <v>363</v>
      </c>
      <c r="D123" s="352"/>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c r="B124" s="273" t="s">
        <v>433</v>
      </c>
      <c r="C124" s="274" t="s">
        <v>365</v>
      </c>
      <c r="D124" s="352"/>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c r="B125" s="273" t="s">
        <v>434</v>
      </c>
      <c r="C125" s="274" t="s">
        <v>367</v>
      </c>
      <c r="D125" s="352"/>
      <c r="E125" s="217">
        <f t="shared" si="70"/>
        <v>0</v>
      </c>
      <c r="F125" s="220">
        <f>IFERROR($D$125*F177/100, 0)</f>
        <v>0</v>
      </c>
      <c r="G125" s="221">
        <f>IFERROR($D$125*G177/100, 0)</f>
        <v>0</v>
      </c>
      <c r="H125" s="222">
        <f>IFERROR($D$125*H177/100, 0)</f>
        <v>0</v>
      </c>
      <c r="I125" s="217">
        <f t="shared" si="103"/>
        <v>0</v>
      </c>
      <c r="J125" s="220">
        <f t="shared" ref="J125:Q125" si="106">IFERROR($D$125*J177/100, 0)</f>
        <v>0</v>
      </c>
      <c r="K125" s="221">
        <f t="shared" si="106"/>
        <v>0</v>
      </c>
      <c r="L125" s="221">
        <f t="shared" si="106"/>
        <v>0</v>
      </c>
      <c r="M125" s="219">
        <f t="shared" si="106"/>
        <v>0</v>
      </c>
      <c r="N125" s="217">
        <f t="shared" si="101"/>
        <v>0</v>
      </c>
      <c r="O125" s="224">
        <f t="shared" ref="O125:P125" si="107">IFERROR($D$125*O177/100, 0)</f>
        <v>0</v>
      </c>
      <c r="P125" s="222">
        <f t="shared" si="107"/>
        <v>0</v>
      </c>
      <c r="Q125" s="217">
        <f t="shared" si="106"/>
        <v>0</v>
      </c>
      <c r="R125" s="353"/>
      <c r="S125" s="354"/>
    </row>
    <row r="126" spans="2:19">
      <c r="B126" s="273" t="s">
        <v>435</v>
      </c>
      <c r="C126" s="274" t="s">
        <v>369</v>
      </c>
      <c r="D126" s="352"/>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c r="B127" s="273" t="s">
        <v>436</v>
      </c>
      <c r="C127" s="274" t="s">
        <v>371</v>
      </c>
      <c r="D127" s="362"/>
      <c r="E127" s="217">
        <f t="shared" si="70"/>
        <v>0</v>
      </c>
      <c r="F127" s="220">
        <f>IFERROR($D$127*F179/100, 0)</f>
        <v>0</v>
      </c>
      <c r="G127" s="221">
        <f>IFERROR($D$127*G179/100, 0)</f>
        <v>0</v>
      </c>
      <c r="H127" s="222">
        <f>IFERROR($D$127*H179/100, 0)</f>
        <v>0</v>
      </c>
      <c r="I127" s="217">
        <f t="shared" si="103"/>
        <v>0</v>
      </c>
      <c r="J127" s="220">
        <f t="shared" ref="J127:Q127" si="110">IFERROR($D$127*J179/100, 0)</f>
        <v>0</v>
      </c>
      <c r="K127" s="221">
        <f t="shared" si="110"/>
        <v>0</v>
      </c>
      <c r="L127" s="221">
        <f t="shared" si="110"/>
        <v>0</v>
      </c>
      <c r="M127" s="219">
        <f t="shared" si="110"/>
        <v>0</v>
      </c>
      <c r="N127" s="217">
        <f t="shared" si="101"/>
        <v>0</v>
      </c>
      <c r="O127" s="224">
        <f t="shared" ref="O127:P127" si="111">IFERROR($D$127*O179/100, 0)</f>
        <v>0</v>
      </c>
      <c r="P127" s="222">
        <f t="shared" si="111"/>
        <v>0</v>
      </c>
      <c r="Q127" s="217">
        <f t="shared" si="110"/>
        <v>0</v>
      </c>
      <c r="R127" s="353"/>
      <c r="S127" s="354"/>
    </row>
    <row r="128" spans="2:19">
      <c r="B128" s="273" t="s">
        <v>437</v>
      </c>
      <c r="C128" s="274" t="s">
        <v>373</v>
      </c>
      <c r="D128" s="352"/>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c r="B129" s="273" t="s">
        <v>438</v>
      </c>
      <c r="C129" s="274" t="s">
        <v>375</v>
      </c>
      <c r="D129" s="352"/>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c r="B130" s="273" t="s">
        <v>439</v>
      </c>
      <c r="C130" s="274" t="s">
        <v>377</v>
      </c>
      <c r="D130" s="352"/>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c r="B131" s="273" t="s">
        <v>440</v>
      </c>
      <c r="C131" s="274" t="s">
        <v>379</v>
      </c>
      <c r="D131" s="352"/>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c r="B132" s="273" t="s">
        <v>441</v>
      </c>
      <c r="C132" s="274" t="s">
        <v>381</v>
      </c>
      <c r="D132" s="352"/>
      <c r="E132" s="217">
        <f t="shared" si="70"/>
        <v>0</v>
      </c>
      <c r="F132" s="220">
        <f>IFERROR($D$132*F184/100, 0)</f>
        <v>0</v>
      </c>
      <c r="G132" s="221">
        <f>IFERROR($D$132*G184/100, 0)</f>
        <v>0</v>
      </c>
      <c r="H132" s="222">
        <f>IFERROR($D$132*H184/100, 0)</f>
        <v>0</v>
      </c>
      <c r="I132" s="217">
        <f t="shared" si="103"/>
        <v>0</v>
      </c>
      <c r="J132" s="220">
        <f t="shared" ref="J132:Q132" si="120">IFERROR($D$132*J184/100, 0)</f>
        <v>0</v>
      </c>
      <c r="K132" s="221">
        <f t="shared" si="120"/>
        <v>0</v>
      </c>
      <c r="L132" s="221">
        <f t="shared" si="120"/>
        <v>0</v>
      </c>
      <c r="M132" s="219">
        <f t="shared" si="120"/>
        <v>0</v>
      </c>
      <c r="N132" s="217">
        <f t="shared" si="101"/>
        <v>0</v>
      </c>
      <c r="O132" s="224">
        <f t="shared" ref="O132:P132" si="121">IFERROR($D$132*O184/100, 0)</f>
        <v>0</v>
      </c>
      <c r="P132" s="222">
        <f t="shared" si="121"/>
        <v>0</v>
      </c>
      <c r="Q132" s="217">
        <f t="shared" si="120"/>
        <v>0</v>
      </c>
      <c r="R132" s="353"/>
      <c r="S132" s="354"/>
    </row>
    <row r="133" spans="2:19">
      <c r="B133" s="273" t="s">
        <v>442</v>
      </c>
      <c r="C133" s="274" t="s">
        <v>383</v>
      </c>
      <c r="D133" s="352"/>
      <c r="E133" s="217">
        <f t="shared" si="70"/>
        <v>0</v>
      </c>
      <c r="F133" s="220">
        <f>IFERROR($D$133*F185/100, 0)</f>
        <v>0</v>
      </c>
      <c r="G133" s="221">
        <f>IFERROR($D$133*G185/100, 0)</f>
        <v>0</v>
      </c>
      <c r="H133" s="222">
        <f>IFERROR($D$133*H185/100, 0)</f>
        <v>0</v>
      </c>
      <c r="I133" s="217">
        <f t="shared" si="103"/>
        <v>0</v>
      </c>
      <c r="J133" s="220">
        <f t="shared" ref="J133:Q133" si="122">IFERROR($D$133*J185/100, 0)</f>
        <v>0</v>
      </c>
      <c r="K133" s="221">
        <f t="shared" si="122"/>
        <v>0</v>
      </c>
      <c r="L133" s="221">
        <f t="shared" si="122"/>
        <v>0</v>
      </c>
      <c r="M133" s="219">
        <f t="shared" si="122"/>
        <v>0</v>
      </c>
      <c r="N133" s="217">
        <f t="shared" si="101"/>
        <v>0</v>
      </c>
      <c r="O133" s="224">
        <f t="shared" ref="O133:P133" si="123">IFERROR($D$133*O185/100, 0)</f>
        <v>0</v>
      </c>
      <c r="P133" s="222">
        <f t="shared" si="123"/>
        <v>0</v>
      </c>
      <c r="Q133" s="217">
        <f t="shared" si="122"/>
        <v>0</v>
      </c>
      <c r="R133" s="353"/>
      <c r="S133" s="354"/>
    </row>
    <row r="134" spans="2:19">
      <c r="B134" s="273" t="s">
        <v>443</v>
      </c>
      <c r="C134" s="274" t="s">
        <v>385</v>
      </c>
      <c r="D134" s="352"/>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c r="B135" s="298" t="s">
        <v>444</v>
      </c>
      <c r="C135" s="299" t="s">
        <v>387</v>
      </c>
      <c r="D135" s="364"/>
      <c r="E135" s="365">
        <f t="shared" si="70"/>
        <v>0</v>
      </c>
      <c r="F135" s="366">
        <f>IFERROR($D$135*F187/100, 0)</f>
        <v>0</v>
      </c>
      <c r="G135" s="367">
        <f>IFERROR($D$135*G187/100, 0)</f>
        <v>0</v>
      </c>
      <c r="H135" s="368">
        <f>IFERROR($D$135*H187/100, 0)</f>
        <v>0</v>
      </c>
      <c r="I135" s="365">
        <f t="shared" si="103"/>
        <v>0</v>
      </c>
      <c r="J135" s="366">
        <f t="shared" ref="J135:Q135" si="126">IFERROR($D$135*J187/100, 0)</f>
        <v>0</v>
      </c>
      <c r="K135" s="367">
        <f t="shared" si="126"/>
        <v>0</v>
      </c>
      <c r="L135" s="367">
        <f t="shared" si="126"/>
        <v>0</v>
      </c>
      <c r="M135" s="369">
        <f t="shared" si="126"/>
        <v>0</v>
      </c>
      <c r="N135" s="365">
        <f t="shared" si="101"/>
        <v>0</v>
      </c>
      <c r="O135" s="370">
        <f t="shared" ref="O135:P135" si="127">IFERROR($D$135*O187/100, 0)</f>
        <v>0</v>
      </c>
      <c r="P135" s="368">
        <f t="shared" si="127"/>
        <v>0</v>
      </c>
      <c r="Q135" s="365">
        <f t="shared" si="126"/>
        <v>0</v>
      </c>
      <c r="R135" s="353"/>
      <c r="S135" s="354"/>
    </row>
    <row r="136" spans="2:19">
      <c r="B136" s="309" t="s">
        <v>445</v>
      </c>
      <c r="C136" s="310" t="s">
        <v>389</v>
      </c>
      <c r="D136" s="371"/>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c r="B137" s="155" t="s">
        <v>446</v>
      </c>
      <c r="C137" s="215" t="s">
        <v>391</v>
      </c>
      <c r="D137" s="355">
        <f>SUM(D138:D143)</f>
        <v>0</v>
      </c>
      <c r="E137" s="158">
        <f t="shared" si="70"/>
        <v>0</v>
      </c>
      <c r="F137" s="159">
        <f>SUM(F138:F143)</f>
        <v>0</v>
      </c>
      <c r="G137" s="160">
        <f>SUM(G138:G143)</f>
        <v>0</v>
      </c>
      <c r="H137" s="161">
        <f>SUM(H138:H143)</f>
        <v>0</v>
      </c>
      <c r="I137" s="158">
        <f t="shared" si="103"/>
        <v>0</v>
      </c>
      <c r="J137" s="159">
        <f t="shared" ref="J137:Q137" si="129">SUM(J138:J143)</f>
        <v>0</v>
      </c>
      <c r="K137" s="160">
        <f t="shared" si="129"/>
        <v>0</v>
      </c>
      <c r="L137" s="160">
        <f t="shared" si="129"/>
        <v>0</v>
      </c>
      <c r="M137" s="157">
        <f t="shared" si="129"/>
        <v>0</v>
      </c>
      <c r="N137" s="158">
        <f>SUM(O137:P137)</f>
        <v>0</v>
      </c>
      <c r="O137" s="163">
        <f t="shared" ref="O137:P137" si="130">SUM(O138:O143)</f>
        <v>0</v>
      </c>
      <c r="P137" s="161">
        <f t="shared" si="130"/>
        <v>0</v>
      </c>
      <c r="Q137" s="158">
        <f t="shared" si="129"/>
        <v>0</v>
      </c>
      <c r="R137" s="342"/>
      <c r="S137" s="343"/>
    </row>
    <row r="138" spans="2:19">
      <c r="B138" s="174" t="s">
        <v>447</v>
      </c>
      <c r="C138" s="376" t="s">
        <v>393</v>
      </c>
      <c r="D138" s="377"/>
      <c r="E138" s="324">
        <f t="shared" si="70"/>
        <v>0</v>
      </c>
      <c r="F138" s="378">
        <f>IFERROR($D$138*F189/100, 0)</f>
        <v>0</v>
      </c>
      <c r="G138" s="379">
        <f>IFERROR($D$138*G189/100, 0)</f>
        <v>0</v>
      </c>
      <c r="H138" s="380">
        <f>IFERROR($D$138*H189/100, 0)</f>
        <v>0</v>
      </c>
      <c r="I138" s="324">
        <f t="shared" si="103"/>
        <v>0</v>
      </c>
      <c r="J138" s="378">
        <f t="shared" ref="J138:Q138" si="131">IFERROR($D$138*J189/100, 0)</f>
        <v>0</v>
      </c>
      <c r="K138" s="379">
        <f t="shared" si="131"/>
        <v>0</v>
      </c>
      <c r="L138" s="379">
        <f t="shared" si="131"/>
        <v>0</v>
      </c>
      <c r="M138" s="323">
        <f t="shared" si="131"/>
        <v>0</v>
      </c>
      <c r="N138" s="324">
        <f>SUM(O138:P138)</f>
        <v>0</v>
      </c>
      <c r="O138" s="381">
        <f t="shared" ref="O138:P138" si="132">IFERROR($D$138*O189/100, 0)</f>
        <v>0</v>
      </c>
      <c r="P138" s="380">
        <f t="shared" si="132"/>
        <v>0</v>
      </c>
      <c r="Q138" s="324">
        <f t="shared" si="131"/>
        <v>0</v>
      </c>
      <c r="R138" s="353"/>
      <c r="S138" s="354"/>
    </row>
    <row r="139" spans="2:19">
      <c r="B139" s="174" t="s">
        <v>448</v>
      </c>
      <c r="C139" s="376" t="s">
        <v>449</v>
      </c>
      <c r="D139" s="377"/>
      <c r="E139" s="324">
        <f t="shared" si="70"/>
        <v>0</v>
      </c>
      <c r="F139" s="378">
        <f>IFERROR($D$139*F189/100, 0)</f>
        <v>0</v>
      </c>
      <c r="G139" s="379">
        <f>IFERROR($D$139*G189/100, 0)</f>
        <v>0</v>
      </c>
      <c r="H139" s="380">
        <f>IFERROR($D$139*H189/100, 0)</f>
        <v>0</v>
      </c>
      <c r="I139" s="324">
        <f t="shared" si="103"/>
        <v>0</v>
      </c>
      <c r="J139" s="378">
        <f t="shared" ref="J139:Q139" si="133">IFERROR($D$139*J189/100, 0)</f>
        <v>0</v>
      </c>
      <c r="K139" s="379">
        <f t="shared" si="133"/>
        <v>0</v>
      </c>
      <c r="L139" s="379">
        <f t="shared" si="133"/>
        <v>0</v>
      </c>
      <c r="M139" s="323">
        <f t="shared" si="133"/>
        <v>0</v>
      </c>
      <c r="N139" s="324">
        <f t="shared" ref="N139:N143" si="134">SUM(O139:P139)</f>
        <v>0</v>
      </c>
      <c r="O139" s="381">
        <f t="shared" ref="O139:P139" si="135">IFERROR($D$139*O189/100, 0)</f>
        <v>0</v>
      </c>
      <c r="P139" s="380">
        <f t="shared" si="135"/>
        <v>0</v>
      </c>
      <c r="Q139" s="324">
        <f t="shared" si="133"/>
        <v>0</v>
      </c>
      <c r="R139" s="353"/>
      <c r="S139" s="354"/>
    </row>
    <row r="140" spans="2:19">
      <c r="B140" s="273" t="s">
        <v>450</v>
      </c>
      <c r="C140" s="274" t="s">
        <v>397</v>
      </c>
      <c r="D140" s="352"/>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c r="B141" s="276" t="s">
        <v>451</v>
      </c>
      <c r="C141" s="264" t="s">
        <v>452</v>
      </c>
      <c r="D141" s="360"/>
      <c r="E141" s="227">
        <f t="shared" si="70"/>
        <v>0</v>
      </c>
      <c r="F141" s="228">
        <f>IFERROR($D$141*F189/100, 0)</f>
        <v>0</v>
      </c>
      <c r="G141" s="229">
        <f>IFERROR($D$141*G189/100, 0)</f>
        <v>0</v>
      </c>
      <c r="H141" s="230">
        <f>IFERROR($D$141*H189/100, 0)</f>
        <v>0</v>
      </c>
      <c r="I141" s="227">
        <f t="shared" si="103"/>
        <v>0</v>
      </c>
      <c r="J141" s="228">
        <f t="shared" ref="J141:Q141" si="138">IFERROR($D$141*J189/100, 0)</f>
        <v>0</v>
      </c>
      <c r="K141" s="229">
        <f t="shared" si="138"/>
        <v>0</v>
      </c>
      <c r="L141" s="229">
        <f t="shared" si="138"/>
        <v>0</v>
      </c>
      <c r="M141" s="226">
        <f t="shared" si="138"/>
        <v>0</v>
      </c>
      <c r="N141" s="324">
        <f t="shared" si="134"/>
        <v>0</v>
      </c>
      <c r="O141" s="232">
        <f t="shared" ref="O141:P141" si="139">IFERROR($D$141*O189/100, 0)</f>
        <v>0</v>
      </c>
      <c r="P141" s="230">
        <f t="shared" si="139"/>
        <v>0</v>
      </c>
      <c r="Q141" s="227">
        <f t="shared" si="138"/>
        <v>0</v>
      </c>
      <c r="R141" s="353"/>
      <c r="S141" s="354"/>
    </row>
    <row r="142" spans="2:19">
      <c r="B142" s="276" t="s">
        <v>453</v>
      </c>
      <c r="C142" s="382" t="s">
        <v>401</v>
      </c>
      <c r="D142" s="360"/>
      <c r="E142" s="227">
        <f t="shared" si="70"/>
        <v>0</v>
      </c>
      <c r="F142" s="228">
        <f>IFERROR($D$142*F189/100, 0)</f>
        <v>0</v>
      </c>
      <c r="G142" s="229">
        <f>IFERROR($D$142*G189/100, 0)</f>
        <v>0</v>
      </c>
      <c r="H142" s="230">
        <f>IFERROR($D$142*H189/100, 0)</f>
        <v>0</v>
      </c>
      <c r="I142" s="227">
        <f t="shared" si="103"/>
        <v>0</v>
      </c>
      <c r="J142" s="228">
        <f t="shared" ref="J142:Q142" si="140">IFERROR($D$142*J189/100, 0)</f>
        <v>0</v>
      </c>
      <c r="K142" s="229">
        <f t="shared" si="140"/>
        <v>0</v>
      </c>
      <c r="L142" s="229">
        <f t="shared" si="140"/>
        <v>0</v>
      </c>
      <c r="M142" s="226">
        <f t="shared" si="140"/>
        <v>0</v>
      </c>
      <c r="N142" s="324">
        <f t="shared" si="134"/>
        <v>0</v>
      </c>
      <c r="O142" s="232">
        <f t="shared" ref="O142:P142" si="141">IFERROR($D$142*O189/100, 0)</f>
        <v>0</v>
      </c>
      <c r="P142" s="230">
        <f t="shared" si="141"/>
        <v>0</v>
      </c>
      <c r="Q142" s="227">
        <f t="shared" si="140"/>
        <v>0</v>
      </c>
      <c r="R142" s="353"/>
      <c r="S142" s="354"/>
    </row>
    <row r="143" spans="2:19">
      <c r="B143" s="276" t="s">
        <v>454</v>
      </c>
      <c r="C143" s="382" t="s">
        <v>405</v>
      </c>
      <c r="D143" s="360"/>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c r="B144" s="127" t="s">
        <v>144</v>
      </c>
      <c r="C144" s="128" t="s">
        <v>455</v>
      </c>
      <c r="D144" s="383" t="s">
        <v>246</v>
      </c>
      <c r="E144" s="384" t="s">
        <v>247</v>
      </c>
      <c r="F144" s="385" t="s">
        <v>248</v>
      </c>
      <c r="G144" s="386" t="s">
        <v>249</v>
      </c>
      <c r="H144" s="387" t="s">
        <v>250</v>
      </c>
      <c r="I144" s="388" t="s">
        <v>251</v>
      </c>
      <c r="J144" s="385" t="s">
        <v>252</v>
      </c>
      <c r="K144" s="386" t="s">
        <v>253</v>
      </c>
      <c r="L144" s="389" t="s">
        <v>254</v>
      </c>
      <c r="M144" s="384" t="s">
        <v>255</v>
      </c>
      <c r="N144" s="388" t="s">
        <v>256</v>
      </c>
      <c r="O144" s="390" t="s">
        <v>257</v>
      </c>
      <c r="P144" s="391" t="s">
        <v>258</v>
      </c>
      <c r="Q144" s="392" t="s">
        <v>456</v>
      </c>
    </row>
    <row r="145" spans="2:17">
      <c r="B145" s="393" t="s">
        <v>146</v>
      </c>
      <c r="C145" s="394" t="s">
        <v>457</v>
      </c>
      <c r="D145" s="395"/>
      <c r="E145" s="396"/>
      <c r="F145" s="397"/>
      <c r="G145" s="397"/>
      <c r="H145" s="397"/>
      <c r="I145" s="396"/>
      <c r="J145" s="397"/>
      <c r="K145" s="397"/>
      <c r="L145" s="398"/>
      <c r="M145" s="396"/>
      <c r="N145" s="399"/>
      <c r="O145" s="400"/>
      <c r="P145" s="401"/>
      <c r="Q145" s="402"/>
    </row>
    <row r="146" spans="2:17" ht="25.5">
      <c r="B146" s="393">
        <v>1</v>
      </c>
      <c r="C146" s="394" t="s">
        <v>264</v>
      </c>
      <c r="D146" s="403">
        <f>E146+I146+M146+N146+Q146</f>
        <v>0</v>
      </c>
      <c r="E146" s="404">
        <f>SUM(F146:H146)</f>
        <v>0</v>
      </c>
      <c r="F146" s="405"/>
      <c r="G146" s="405"/>
      <c r="H146" s="405"/>
      <c r="I146" s="404">
        <f>SUM(J146:L146)</f>
        <v>0</v>
      </c>
      <c r="J146" s="405"/>
      <c r="K146" s="405"/>
      <c r="L146" s="406"/>
      <c r="M146" s="407"/>
      <c r="N146" s="408">
        <f>SUM(O146:P146)</f>
        <v>0</v>
      </c>
      <c r="O146" s="409"/>
      <c r="P146" s="410"/>
      <c r="Q146" s="411"/>
    </row>
    <row r="147" spans="2:17">
      <c r="B147" s="412">
        <v>2</v>
      </c>
      <c r="C147" s="175" t="s">
        <v>299</v>
      </c>
      <c r="D147" s="413">
        <f>E147+I147+M147+N147+Q147</f>
        <v>0</v>
      </c>
      <c r="E147" s="414">
        <f>SUM(F147:H147)</f>
        <v>0</v>
      </c>
      <c r="F147" s="415"/>
      <c r="G147" s="415"/>
      <c r="H147" s="415"/>
      <c r="I147" s="414">
        <f>SUM(J147:L147)</f>
        <v>0</v>
      </c>
      <c r="J147" s="415"/>
      <c r="K147" s="415"/>
      <c r="L147" s="416"/>
      <c r="M147" s="417"/>
      <c r="N147" s="408">
        <f>SUM(O147:P147)</f>
        <v>0</v>
      </c>
      <c r="O147" s="418"/>
      <c r="P147" s="419"/>
      <c r="Q147" s="420"/>
    </row>
    <row r="148" spans="2:17">
      <c r="B148" s="421" t="s">
        <v>148</v>
      </c>
      <c r="C148" s="422" t="s">
        <v>458</v>
      </c>
      <c r="D148" s="395"/>
      <c r="E148" s="396"/>
      <c r="F148" s="397"/>
      <c r="G148" s="397"/>
      <c r="H148" s="397"/>
      <c r="I148" s="396"/>
      <c r="J148" s="397"/>
      <c r="K148" s="397"/>
      <c r="L148" s="398"/>
      <c r="M148" s="396"/>
      <c r="N148" s="402"/>
      <c r="O148" s="400"/>
      <c r="P148" s="401"/>
      <c r="Q148" s="402"/>
    </row>
    <row r="149" spans="2:17" ht="28.5" customHeight="1">
      <c r="B149" s="423">
        <v>1</v>
      </c>
      <c r="C149" s="424" t="s">
        <v>308</v>
      </c>
      <c r="D149" s="403">
        <f>E149+I149+M149+N149+Q149</f>
        <v>0</v>
      </c>
      <c r="E149" s="404">
        <f>SUM(F149:H149)</f>
        <v>0</v>
      </c>
      <c r="F149" s="405"/>
      <c r="G149" s="405"/>
      <c r="H149" s="405"/>
      <c r="I149" s="404">
        <f>SUM(J149:L149)</f>
        <v>0</v>
      </c>
      <c r="J149" s="405"/>
      <c r="K149" s="405"/>
      <c r="L149" s="406"/>
      <c r="M149" s="407"/>
      <c r="N149" s="408">
        <f>SUM(O149:P149)</f>
        <v>0</v>
      </c>
      <c r="O149" s="425"/>
      <c r="P149" s="426"/>
      <c r="Q149" s="411"/>
    </row>
    <row r="150" spans="2:17">
      <c r="B150" s="427">
        <v>2</v>
      </c>
      <c r="C150" s="428" t="s">
        <v>310</v>
      </c>
      <c r="D150" s="413">
        <f>E150+I150+M150+N150+Q150</f>
        <v>0</v>
      </c>
      <c r="E150" s="414">
        <f>SUM(F150:H150)</f>
        <v>0</v>
      </c>
      <c r="F150" s="415"/>
      <c r="G150" s="415"/>
      <c r="H150" s="415"/>
      <c r="I150" s="414">
        <f>SUM(J150:L150)</f>
        <v>0</v>
      </c>
      <c r="J150" s="415"/>
      <c r="K150" s="415"/>
      <c r="L150" s="416"/>
      <c r="M150" s="417"/>
      <c r="N150" s="408">
        <f>SUM(O150:P150)</f>
        <v>0</v>
      </c>
      <c r="O150" s="429"/>
      <c r="P150" s="430"/>
      <c r="Q150" s="420"/>
    </row>
    <row r="151" spans="2:17">
      <c r="B151" s="421" t="s">
        <v>150</v>
      </c>
      <c r="C151" s="422" t="s">
        <v>459</v>
      </c>
      <c r="D151" s="395"/>
      <c r="E151" s="396"/>
      <c r="F151" s="397"/>
      <c r="G151" s="397"/>
      <c r="H151" s="397"/>
      <c r="I151" s="396"/>
      <c r="J151" s="397"/>
      <c r="K151" s="397"/>
      <c r="L151" s="398"/>
      <c r="M151" s="396"/>
      <c r="N151" s="402"/>
      <c r="O151" s="400"/>
      <c r="P151" s="401"/>
      <c r="Q151" s="402"/>
    </row>
    <row r="152" spans="2:17">
      <c r="B152" s="427">
        <v>1</v>
      </c>
      <c r="C152" s="428" t="s">
        <v>314</v>
      </c>
      <c r="D152" s="413">
        <f>E152+I152+M152+N152+Q152</f>
        <v>0</v>
      </c>
      <c r="E152" s="414">
        <f>SUM(F152:H152)</f>
        <v>0</v>
      </c>
      <c r="F152" s="415"/>
      <c r="G152" s="415"/>
      <c r="H152" s="415"/>
      <c r="I152" s="414">
        <f>SUM(J152:L152)</f>
        <v>0</v>
      </c>
      <c r="J152" s="415"/>
      <c r="K152" s="415"/>
      <c r="L152" s="416"/>
      <c r="M152" s="417"/>
      <c r="N152" s="431">
        <f>SUM(O152:P152)</f>
        <v>0</v>
      </c>
      <c r="O152" s="418"/>
      <c r="P152" s="419"/>
      <c r="Q152" s="420"/>
    </row>
    <row r="153" spans="2:17">
      <c r="B153" s="421" t="s">
        <v>460</v>
      </c>
      <c r="C153" s="422" t="s">
        <v>461</v>
      </c>
      <c r="D153" s="395"/>
      <c r="E153" s="396"/>
      <c r="F153" s="397"/>
      <c r="G153" s="397"/>
      <c r="H153" s="397"/>
      <c r="I153" s="396"/>
      <c r="J153" s="397"/>
      <c r="K153" s="397"/>
      <c r="L153" s="398"/>
      <c r="M153" s="396"/>
      <c r="N153" s="402"/>
      <c r="O153" s="400"/>
      <c r="P153" s="401"/>
      <c r="Q153" s="402"/>
    </row>
    <row r="154" spans="2:17">
      <c r="B154" s="423">
        <v>1</v>
      </c>
      <c r="C154" s="424" t="s">
        <v>270</v>
      </c>
      <c r="D154" s="403">
        <f t="shared" ref="D154:D159" si="144">E154+I154+M154+N154+Q154</f>
        <v>0</v>
      </c>
      <c r="E154" s="404">
        <f t="shared" ref="E154:E159" si="145">SUM(F154:H154)</f>
        <v>0</v>
      </c>
      <c r="F154" s="405"/>
      <c r="G154" s="405"/>
      <c r="H154" s="405"/>
      <c r="I154" s="404">
        <f t="shared" ref="I154:I159" si="146">SUM(J154:L154)</f>
        <v>0</v>
      </c>
      <c r="J154" s="405"/>
      <c r="K154" s="405"/>
      <c r="L154" s="406"/>
      <c r="M154" s="407"/>
      <c r="N154" s="408">
        <f>SUM(O154:P154)</f>
        <v>0</v>
      </c>
      <c r="O154" s="425"/>
      <c r="P154" s="426"/>
      <c r="Q154" s="411"/>
    </row>
    <row r="155" spans="2:17">
      <c r="B155" s="423">
        <v>2</v>
      </c>
      <c r="C155" s="424" t="s">
        <v>274</v>
      </c>
      <c r="D155" s="403">
        <f t="shared" si="144"/>
        <v>0</v>
      </c>
      <c r="E155" s="404">
        <f t="shared" si="145"/>
        <v>0</v>
      </c>
      <c r="F155" s="405"/>
      <c r="G155" s="405"/>
      <c r="H155" s="405"/>
      <c r="I155" s="404">
        <f t="shared" si="146"/>
        <v>0</v>
      </c>
      <c r="J155" s="405"/>
      <c r="K155" s="405"/>
      <c r="L155" s="406"/>
      <c r="M155" s="407"/>
      <c r="N155" s="408">
        <f t="shared" ref="N155:N158" si="147">SUM(O155:P155)</f>
        <v>0</v>
      </c>
      <c r="O155" s="425"/>
      <c r="P155" s="426"/>
      <c r="Q155" s="411"/>
    </row>
    <row r="156" spans="2:17">
      <c r="B156" s="423">
        <v>3</v>
      </c>
      <c r="C156" s="424" t="s">
        <v>462</v>
      </c>
      <c r="D156" s="403">
        <f t="shared" si="144"/>
        <v>0</v>
      </c>
      <c r="E156" s="404">
        <f t="shared" si="145"/>
        <v>0</v>
      </c>
      <c r="F156" s="405"/>
      <c r="G156" s="405"/>
      <c r="H156" s="405"/>
      <c r="I156" s="404">
        <f t="shared" si="146"/>
        <v>0</v>
      </c>
      <c r="J156" s="405"/>
      <c r="K156" s="405"/>
      <c r="L156" s="406"/>
      <c r="M156" s="407"/>
      <c r="N156" s="408">
        <f t="shared" si="147"/>
        <v>0</v>
      </c>
      <c r="O156" s="425"/>
      <c r="P156" s="426"/>
      <c r="Q156" s="411"/>
    </row>
    <row r="157" spans="2:17">
      <c r="B157" s="423">
        <v>4</v>
      </c>
      <c r="C157" s="424" t="s">
        <v>463</v>
      </c>
      <c r="D157" s="403">
        <f t="shared" si="144"/>
        <v>0</v>
      </c>
      <c r="E157" s="404">
        <f t="shared" si="145"/>
        <v>0</v>
      </c>
      <c r="F157" s="405"/>
      <c r="G157" s="405"/>
      <c r="H157" s="405"/>
      <c r="I157" s="404">
        <f t="shared" si="146"/>
        <v>0</v>
      </c>
      <c r="J157" s="405"/>
      <c r="K157" s="405"/>
      <c r="L157" s="406"/>
      <c r="M157" s="407"/>
      <c r="N157" s="408">
        <f t="shared" si="147"/>
        <v>0</v>
      </c>
      <c r="O157" s="425"/>
      <c r="P157" s="426"/>
      <c r="Q157" s="411"/>
    </row>
    <row r="158" spans="2:17" ht="30" customHeight="1">
      <c r="B158" s="427">
        <v>5</v>
      </c>
      <c r="C158" s="428" t="s">
        <v>323</v>
      </c>
      <c r="D158" s="413">
        <f t="shared" si="144"/>
        <v>0</v>
      </c>
      <c r="E158" s="414">
        <f t="shared" si="145"/>
        <v>0</v>
      </c>
      <c r="F158" s="415"/>
      <c r="G158" s="415"/>
      <c r="H158" s="415"/>
      <c r="I158" s="414">
        <f t="shared" si="146"/>
        <v>0</v>
      </c>
      <c r="J158" s="415"/>
      <c r="K158" s="415"/>
      <c r="L158" s="416"/>
      <c r="M158" s="417"/>
      <c r="N158" s="408">
        <f t="shared" si="147"/>
        <v>0</v>
      </c>
      <c r="O158" s="429"/>
      <c r="P158" s="430"/>
      <c r="Q158" s="420"/>
    </row>
    <row r="159" spans="2:17">
      <c r="B159" s="432" t="s">
        <v>464</v>
      </c>
      <c r="C159" s="433" t="s">
        <v>325</v>
      </c>
      <c r="D159" s="434">
        <f t="shared" si="144"/>
        <v>0</v>
      </c>
      <c r="E159" s="435">
        <f t="shared" si="145"/>
        <v>0</v>
      </c>
      <c r="F159" s="436"/>
      <c r="G159" s="436"/>
      <c r="H159" s="436"/>
      <c r="I159" s="435">
        <f t="shared" si="146"/>
        <v>0</v>
      </c>
      <c r="J159" s="436"/>
      <c r="K159" s="436"/>
      <c r="L159" s="437"/>
      <c r="M159" s="438"/>
      <c r="N159" s="435">
        <f>SUM(O159:P159)</f>
        <v>0</v>
      </c>
      <c r="O159" s="439"/>
      <c r="P159" s="440"/>
      <c r="Q159" s="441"/>
    </row>
    <row r="160" spans="2:17">
      <c r="B160" s="421" t="s">
        <v>465</v>
      </c>
      <c r="C160" s="422" t="s">
        <v>466</v>
      </c>
      <c r="D160" s="395"/>
      <c r="E160" s="396"/>
      <c r="F160" s="397"/>
      <c r="G160" s="397"/>
      <c r="H160" s="397"/>
      <c r="I160" s="396"/>
      <c r="J160" s="397"/>
      <c r="K160" s="397"/>
      <c r="L160" s="398"/>
      <c r="M160" s="396"/>
      <c r="N160" s="402"/>
      <c r="O160" s="400"/>
      <c r="P160" s="401"/>
      <c r="Q160" s="402"/>
    </row>
    <row r="161" spans="2:18">
      <c r="B161" s="423">
        <v>1</v>
      </c>
      <c r="C161" s="424" t="s">
        <v>278</v>
      </c>
      <c r="D161" s="403">
        <f>E161+I161+M161+N161+Q161</f>
        <v>0</v>
      </c>
      <c r="E161" s="404">
        <f>SUM(F161:H161)</f>
        <v>0</v>
      </c>
      <c r="F161" s="405"/>
      <c r="G161" s="405"/>
      <c r="H161" s="405"/>
      <c r="I161" s="404">
        <f>SUM(J161:L161)</f>
        <v>0</v>
      </c>
      <c r="J161" s="405"/>
      <c r="K161" s="405"/>
      <c r="L161" s="406"/>
      <c r="M161" s="407"/>
      <c r="N161" s="404">
        <f>SUM(O161:P161)</f>
        <v>0</v>
      </c>
      <c r="O161" s="409"/>
      <c r="P161" s="410"/>
      <c r="Q161" s="411"/>
    </row>
    <row r="162" spans="2:18">
      <c r="B162" s="423">
        <v>2</v>
      </c>
      <c r="C162" s="442" t="s">
        <v>331</v>
      </c>
      <c r="D162" s="403">
        <f>E162+I162+M162+N162+Q162</f>
        <v>0</v>
      </c>
      <c r="E162" s="404">
        <f>SUM(F162:H162)</f>
        <v>0</v>
      </c>
      <c r="F162" s="405"/>
      <c r="G162" s="405"/>
      <c r="H162" s="405"/>
      <c r="I162" s="404">
        <f>SUM(J162:L162)</f>
        <v>0</v>
      </c>
      <c r="J162" s="405"/>
      <c r="K162" s="405"/>
      <c r="L162" s="406"/>
      <c r="M162" s="407"/>
      <c r="N162" s="404">
        <f t="shared" ref="N162:N165" si="148">SUM(O162:P162)</f>
        <v>0</v>
      </c>
      <c r="O162" s="409"/>
      <c r="P162" s="410"/>
      <c r="Q162" s="411"/>
    </row>
    <row r="163" spans="2:18">
      <c r="B163" s="423">
        <v>3</v>
      </c>
      <c r="C163" s="424" t="s">
        <v>467</v>
      </c>
      <c r="D163" s="403">
        <f>E163+I163+M163+N163+Q163</f>
        <v>0</v>
      </c>
      <c r="E163" s="404">
        <f>SUM(F163:H163)</f>
        <v>0</v>
      </c>
      <c r="F163" s="415"/>
      <c r="G163" s="415"/>
      <c r="H163" s="415"/>
      <c r="I163" s="414">
        <f>SUM(J163:L163)</f>
        <v>0</v>
      </c>
      <c r="J163" s="415"/>
      <c r="K163" s="415"/>
      <c r="L163" s="416"/>
      <c r="M163" s="417"/>
      <c r="N163" s="414">
        <f t="shared" si="148"/>
        <v>0</v>
      </c>
      <c r="O163" s="418"/>
      <c r="P163" s="419"/>
      <c r="Q163" s="420"/>
    </row>
    <row r="164" spans="2:18">
      <c r="B164" s="427">
        <v>4</v>
      </c>
      <c r="C164" s="428" t="s">
        <v>335</v>
      </c>
      <c r="D164" s="403">
        <f>E164+I164+M164+N164+Q164</f>
        <v>0</v>
      </c>
      <c r="E164" s="443">
        <f>SUM(F164:H164)</f>
        <v>0</v>
      </c>
      <c r="F164" s="444"/>
      <c r="G164" s="445"/>
      <c r="H164" s="446"/>
      <c r="I164" s="403">
        <f>SUM(J164:L164)</f>
        <v>0</v>
      </c>
      <c r="J164" s="445"/>
      <c r="K164" s="447"/>
      <c r="L164" s="448"/>
      <c r="M164" s="447"/>
      <c r="N164" s="403">
        <f t="shared" si="148"/>
        <v>0</v>
      </c>
      <c r="O164" s="449"/>
      <c r="P164" s="450"/>
      <c r="Q164" s="451"/>
      <c r="R164" s="452"/>
    </row>
    <row r="165" spans="2:18">
      <c r="B165" s="427">
        <v>5</v>
      </c>
      <c r="C165" s="428" t="s">
        <v>468</v>
      </c>
      <c r="D165" s="413">
        <f>E165+I165+M165+N165+Q165</f>
        <v>0</v>
      </c>
      <c r="E165" s="414">
        <f>SUM(F165:H165)</f>
        <v>0</v>
      </c>
      <c r="F165" s="415"/>
      <c r="G165" s="415"/>
      <c r="H165" s="415"/>
      <c r="I165" s="453">
        <f>SUM(J165:L165)</f>
        <v>0</v>
      </c>
      <c r="J165" s="415"/>
      <c r="K165" s="415"/>
      <c r="L165" s="416"/>
      <c r="M165" s="417"/>
      <c r="N165" s="454">
        <f t="shared" si="148"/>
        <v>0</v>
      </c>
      <c r="O165" s="418"/>
      <c r="P165" s="419"/>
      <c r="Q165" s="420"/>
    </row>
    <row r="166" spans="2:18">
      <c r="B166" s="421" t="s">
        <v>469</v>
      </c>
      <c r="C166" s="422" t="s">
        <v>470</v>
      </c>
      <c r="D166" s="395"/>
      <c r="E166" s="396"/>
      <c r="F166" s="397"/>
      <c r="G166" s="397"/>
      <c r="H166" s="397"/>
      <c r="I166" s="396"/>
      <c r="J166" s="397"/>
      <c r="K166" s="397"/>
      <c r="L166" s="398"/>
      <c r="M166" s="396"/>
      <c r="N166" s="402"/>
      <c r="O166" s="400"/>
      <c r="P166" s="401"/>
      <c r="Q166" s="402"/>
    </row>
    <row r="167" spans="2:18">
      <c r="B167" s="423">
        <v>1</v>
      </c>
      <c r="C167" s="424" t="s">
        <v>471</v>
      </c>
      <c r="D167" s="403">
        <f>E167+I167+M167+N167+Q167</f>
        <v>0</v>
      </c>
      <c r="E167" s="404">
        <f>SUM(F167:H167)</f>
        <v>0</v>
      </c>
      <c r="F167" s="405"/>
      <c r="G167" s="405"/>
      <c r="H167" s="405"/>
      <c r="I167" s="404">
        <f>SUM(J167:L167)</f>
        <v>0</v>
      </c>
      <c r="J167" s="405"/>
      <c r="K167" s="405"/>
      <c r="L167" s="406"/>
      <c r="M167" s="407"/>
      <c r="N167" s="404">
        <f>SUM(O167:P167)</f>
        <v>0</v>
      </c>
      <c r="O167" s="409"/>
      <c r="P167" s="410"/>
      <c r="Q167" s="411"/>
    </row>
    <row r="168" spans="2:18">
      <c r="B168" s="427">
        <v>2</v>
      </c>
      <c r="C168" s="428" t="s">
        <v>472</v>
      </c>
      <c r="D168" s="403">
        <f>E168+I168+M168+N168+Q168</f>
        <v>0</v>
      </c>
      <c r="E168" s="404">
        <f>SUM(F168:H168)</f>
        <v>0</v>
      </c>
      <c r="F168" s="448"/>
      <c r="G168" s="448"/>
      <c r="H168" s="448"/>
      <c r="I168" s="404">
        <f>SUM(J168:L168)</f>
        <v>0</v>
      </c>
      <c r="J168" s="448"/>
      <c r="K168" s="448"/>
      <c r="L168" s="446"/>
      <c r="M168" s="451"/>
      <c r="N168" s="404">
        <f t="shared" ref="N168:N169" si="149">SUM(O168:P168)</f>
        <v>0</v>
      </c>
      <c r="O168" s="449"/>
      <c r="P168" s="455"/>
      <c r="Q168" s="456"/>
    </row>
    <row r="169" spans="2:18">
      <c r="B169" s="427">
        <v>3</v>
      </c>
      <c r="C169" s="428" t="s">
        <v>351</v>
      </c>
      <c r="D169" s="413">
        <f>E169+I169+M169+N169+Q169</f>
        <v>0</v>
      </c>
      <c r="E169" s="414">
        <f>SUM(F169:H169)</f>
        <v>0</v>
      </c>
      <c r="F169" s="415"/>
      <c r="G169" s="415"/>
      <c r="H169" s="415"/>
      <c r="I169" s="414">
        <f>SUM(J169:L169)</f>
        <v>0</v>
      </c>
      <c r="J169" s="415"/>
      <c r="K169" s="415"/>
      <c r="L169" s="416"/>
      <c r="M169" s="417"/>
      <c r="N169" s="404">
        <f t="shared" si="149"/>
        <v>0</v>
      </c>
      <c r="O169" s="418"/>
      <c r="P169" s="419"/>
      <c r="Q169" s="420"/>
    </row>
    <row r="170" spans="2:18">
      <c r="B170" s="421" t="s">
        <v>473</v>
      </c>
      <c r="C170" s="422" t="s">
        <v>474</v>
      </c>
      <c r="D170" s="395"/>
      <c r="E170" s="396"/>
      <c r="F170" s="397"/>
      <c r="G170" s="397"/>
      <c r="H170" s="397"/>
      <c r="I170" s="396"/>
      <c r="J170" s="397"/>
      <c r="K170" s="397"/>
      <c r="L170" s="398"/>
      <c r="M170" s="396"/>
      <c r="N170" s="402"/>
      <c r="O170" s="400"/>
      <c r="P170" s="401"/>
      <c r="Q170" s="402"/>
    </row>
    <row r="171" spans="2:18">
      <c r="B171" s="423">
        <v>1</v>
      </c>
      <c r="C171" s="424" t="s">
        <v>475</v>
      </c>
      <c r="D171" s="403">
        <f>E171+I171+M171+N171+Q171</f>
        <v>0</v>
      </c>
      <c r="E171" s="404">
        <f>SUM(F171:H171)</f>
        <v>0</v>
      </c>
      <c r="F171" s="405"/>
      <c r="G171" s="405"/>
      <c r="H171" s="405"/>
      <c r="I171" s="404">
        <f>SUM(J171:L171)</f>
        <v>0</v>
      </c>
      <c r="J171" s="405"/>
      <c r="K171" s="405"/>
      <c r="L171" s="406"/>
      <c r="M171" s="407"/>
      <c r="N171" s="404">
        <f>SUM(O171:P171)</f>
        <v>0</v>
      </c>
      <c r="O171" s="425"/>
      <c r="P171" s="426"/>
      <c r="Q171" s="411"/>
    </row>
    <row r="172" spans="2:18">
      <c r="B172" s="427">
        <v>2</v>
      </c>
      <c r="C172" s="428" t="s">
        <v>476</v>
      </c>
      <c r="D172" s="413">
        <f>E172+I172+M172+N172+Q172</f>
        <v>0</v>
      </c>
      <c r="E172" s="414">
        <f>SUM(F172:H172)</f>
        <v>0</v>
      </c>
      <c r="F172" s="415"/>
      <c r="G172" s="415"/>
      <c r="H172" s="415"/>
      <c r="I172" s="414">
        <f>SUM(J172:L172)</f>
        <v>0</v>
      </c>
      <c r="J172" s="415"/>
      <c r="K172" s="415"/>
      <c r="L172" s="416"/>
      <c r="M172" s="417"/>
      <c r="N172" s="404">
        <f>SUM(O172:P172)</f>
        <v>0</v>
      </c>
      <c r="O172" s="429"/>
      <c r="P172" s="430"/>
      <c r="Q172" s="420"/>
    </row>
    <row r="173" spans="2:18">
      <c r="B173" s="421" t="s">
        <v>477</v>
      </c>
      <c r="C173" s="422" t="s">
        <v>478</v>
      </c>
      <c r="D173" s="395"/>
      <c r="E173" s="396"/>
      <c r="F173" s="397"/>
      <c r="G173" s="397"/>
      <c r="H173" s="397"/>
      <c r="I173" s="396"/>
      <c r="J173" s="397"/>
      <c r="K173" s="397"/>
      <c r="L173" s="398"/>
      <c r="M173" s="396"/>
      <c r="N173" s="402"/>
      <c r="O173" s="400"/>
      <c r="P173" s="401"/>
      <c r="Q173" s="402"/>
    </row>
    <row r="174" spans="2:18">
      <c r="B174" s="423">
        <v>1</v>
      </c>
      <c r="C174" s="424" t="s">
        <v>479</v>
      </c>
      <c r="D174" s="403">
        <f t="shared" ref="D174:D189" si="150">E174+I174+M174+N174+Q174</f>
        <v>0</v>
      </c>
      <c r="E174" s="404">
        <f t="shared" ref="E174:E189" si="151">SUM(F174:H174)</f>
        <v>0</v>
      </c>
      <c r="F174" s="405"/>
      <c r="G174" s="405"/>
      <c r="H174" s="405"/>
      <c r="I174" s="404">
        <f t="shared" ref="I174:I189" si="152">SUM(J174:L174)</f>
        <v>0</v>
      </c>
      <c r="J174" s="405"/>
      <c r="K174" s="405"/>
      <c r="L174" s="406"/>
      <c r="M174" s="407"/>
      <c r="N174" s="404">
        <f>SUM(O174:P174)</f>
        <v>0</v>
      </c>
      <c r="O174" s="409"/>
      <c r="P174" s="410"/>
      <c r="Q174" s="411"/>
    </row>
    <row r="175" spans="2:18">
      <c r="B175" s="423">
        <v>2</v>
      </c>
      <c r="C175" s="424" t="s">
        <v>480</v>
      </c>
      <c r="D175" s="403">
        <f t="shared" si="150"/>
        <v>0</v>
      </c>
      <c r="E175" s="404">
        <f t="shared" si="151"/>
        <v>0</v>
      </c>
      <c r="F175" s="405"/>
      <c r="G175" s="405"/>
      <c r="H175" s="405"/>
      <c r="I175" s="404">
        <f t="shared" si="152"/>
        <v>0</v>
      </c>
      <c r="J175" s="405"/>
      <c r="K175" s="405"/>
      <c r="L175" s="406"/>
      <c r="M175" s="407"/>
      <c r="N175" s="404">
        <f t="shared" ref="N175:N187" si="153">SUM(O175:P175)</f>
        <v>0</v>
      </c>
      <c r="O175" s="409"/>
      <c r="P175" s="410"/>
      <c r="Q175" s="411"/>
    </row>
    <row r="176" spans="2:18">
      <c r="B176" s="423">
        <v>3</v>
      </c>
      <c r="C176" s="424" t="s">
        <v>481</v>
      </c>
      <c r="D176" s="403">
        <f t="shared" si="150"/>
        <v>0</v>
      </c>
      <c r="E176" s="404">
        <f t="shared" si="151"/>
        <v>0</v>
      </c>
      <c r="F176" s="405"/>
      <c r="G176" s="405"/>
      <c r="H176" s="405"/>
      <c r="I176" s="404">
        <f t="shared" si="152"/>
        <v>0</v>
      </c>
      <c r="J176" s="405"/>
      <c r="K176" s="405"/>
      <c r="L176" s="406"/>
      <c r="M176" s="407"/>
      <c r="N176" s="404">
        <f t="shared" si="153"/>
        <v>0</v>
      </c>
      <c r="O176" s="409"/>
      <c r="P176" s="410"/>
      <c r="Q176" s="411"/>
    </row>
    <row r="177" spans="1:20">
      <c r="B177" s="423">
        <v>4</v>
      </c>
      <c r="C177" s="424" t="s">
        <v>482</v>
      </c>
      <c r="D177" s="403">
        <f t="shared" si="150"/>
        <v>0</v>
      </c>
      <c r="E177" s="404">
        <f t="shared" si="151"/>
        <v>0</v>
      </c>
      <c r="F177" s="405"/>
      <c r="G177" s="405"/>
      <c r="H177" s="405"/>
      <c r="I177" s="404">
        <f t="shared" si="152"/>
        <v>0</v>
      </c>
      <c r="J177" s="405"/>
      <c r="K177" s="405"/>
      <c r="L177" s="406"/>
      <c r="M177" s="407"/>
      <c r="N177" s="404">
        <f t="shared" si="153"/>
        <v>0</v>
      </c>
      <c r="O177" s="409"/>
      <c r="P177" s="410"/>
      <c r="Q177" s="411"/>
    </row>
    <row r="178" spans="1:20">
      <c r="B178" s="423">
        <v>5</v>
      </c>
      <c r="C178" s="424" t="s">
        <v>483</v>
      </c>
      <c r="D178" s="403">
        <f t="shared" si="150"/>
        <v>0</v>
      </c>
      <c r="E178" s="404">
        <f t="shared" si="151"/>
        <v>0</v>
      </c>
      <c r="F178" s="405"/>
      <c r="G178" s="405"/>
      <c r="H178" s="405"/>
      <c r="I178" s="404">
        <f t="shared" si="152"/>
        <v>0</v>
      </c>
      <c r="J178" s="405"/>
      <c r="K178" s="405"/>
      <c r="L178" s="406"/>
      <c r="M178" s="407"/>
      <c r="N178" s="404">
        <f t="shared" si="153"/>
        <v>0</v>
      </c>
      <c r="O178" s="409"/>
      <c r="P178" s="410"/>
      <c r="Q178" s="411"/>
    </row>
    <row r="179" spans="1:20">
      <c r="B179" s="423">
        <v>6</v>
      </c>
      <c r="C179" s="424" t="s">
        <v>484</v>
      </c>
      <c r="D179" s="403">
        <f t="shared" si="150"/>
        <v>0</v>
      </c>
      <c r="E179" s="404">
        <f t="shared" si="151"/>
        <v>0</v>
      </c>
      <c r="F179" s="405"/>
      <c r="G179" s="405"/>
      <c r="H179" s="405"/>
      <c r="I179" s="404">
        <f t="shared" si="152"/>
        <v>0</v>
      </c>
      <c r="J179" s="405"/>
      <c r="K179" s="405"/>
      <c r="L179" s="406"/>
      <c r="M179" s="407"/>
      <c r="N179" s="404">
        <f t="shared" si="153"/>
        <v>0</v>
      </c>
      <c r="O179" s="409"/>
      <c r="P179" s="410"/>
      <c r="Q179" s="411"/>
    </row>
    <row r="180" spans="1:20">
      <c r="B180" s="423">
        <v>7</v>
      </c>
      <c r="C180" s="424" t="s">
        <v>485</v>
      </c>
      <c r="D180" s="403">
        <f t="shared" si="150"/>
        <v>0</v>
      </c>
      <c r="E180" s="404">
        <f t="shared" si="151"/>
        <v>0</v>
      </c>
      <c r="F180" s="405"/>
      <c r="G180" s="405"/>
      <c r="H180" s="405"/>
      <c r="I180" s="404">
        <f t="shared" si="152"/>
        <v>0</v>
      </c>
      <c r="J180" s="405"/>
      <c r="K180" s="405"/>
      <c r="L180" s="406"/>
      <c r="M180" s="407"/>
      <c r="N180" s="404">
        <f t="shared" si="153"/>
        <v>0</v>
      </c>
      <c r="O180" s="409"/>
      <c r="P180" s="410"/>
      <c r="Q180" s="411"/>
    </row>
    <row r="181" spans="1:20">
      <c r="B181" s="423">
        <v>8</v>
      </c>
      <c r="C181" s="424" t="s">
        <v>486</v>
      </c>
      <c r="D181" s="403">
        <f t="shared" si="150"/>
        <v>0</v>
      </c>
      <c r="E181" s="404">
        <f t="shared" si="151"/>
        <v>0</v>
      </c>
      <c r="F181" s="405"/>
      <c r="G181" s="405"/>
      <c r="H181" s="405"/>
      <c r="I181" s="404">
        <f t="shared" si="152"/>
        <v>0</v>
      </c>
      <c r="J181" s="405"/>
      <c r="K181" s="405"/>
      <c r="L181" s="406"/>
      <c r="M181" s="407"/>
      <c r="N181" s="404">
        <f t="shared" si="153"/>
        <v>0</v>
      </c>
      <c r="O181" s="409"/>
      <c r="P181" s="410"/>
      <c r="Q181" s="411"/>
    </row>
    <row r="182" spans="1:20">
      <c r="B182" s="423">
        <v>9</v>
      </c>
      <c r="C182" s="424" t="s">
        <v>487</v>
      </c>
      <c r="D182" s="403">
        <f t="shared" si="150"/>
        <v>0</v>
      </c>
      <c r="E182" s="404">
        <f t="shared" si="151"/>
        <v>0</v>
      </c>
      <c r="F182" s="405"/>
      <c r="G182" s="405"/>
      <c r="H182" s="405"/>
      <c r="I182" s="404">
        <f t="shared" si="152"/>
        <v>0</v>
      </c>
      <c r="J182" s="405"/>
      <c r="K182" s="405"/>
      <c r="L182" s="406"/>
      <c r="M182" s="407"/>
      <c r="N182" s="404">
        <f t="shared" si="153"/>
        <v>0</v>
      </c>
      <c r="O182" s="409"/>
      <c r="P182" s="410"/>
      <c r="Q182" s="411"/>
    </row>
    <row r="183" spans="1:20">
      <c r="B183" s="423">
        <v>10</v>
      </c>
      <c r="C183" s="424" t="s">
        <v>488</v>
      </c>
      <c r="D183" s="403">
        <f t="shared" si="150"/>
        <v>0</v>
      </c>
      <c r="E183" s="404">
        <f t="shared" si="151"/>
        <v>0</v>
      </c>
      <c r="F183" s="405"/>
      <c r="G183" s="405"/>
      <c r="H183" s="405"/>
      <c r="I183" s="404">
        <f t="shared" si="152"/>
        <v>0</v>
      </c>
      <c r="J183" s="405"/>
      <c r="K183" s="405"/>
      <c r="L183" s="406"/>
      <c r="M183" s="407"/>
      <c r="N183" s="404">
        <f t="shared" si="153"/>
        <v>0</v>
      </c>
      <c r="O183" s="409"/>
      <c r="P183" s="410"/>
      <c r="Q183" s="411"/>
    </row>
    <row r="184" spans="1:20">
      <c r="B184" s="423">
        <v>11</v>
      </c>
      <c r="C184" s="424" t="s">
        <v>489</v>
      </c>
      <c r="D184" s="403">
        <f t="shared" si="150"/>
        <v>0</v>
      </c>
      <c r="E184" s="404">
        <f t="shared" si="151"/>
        <v>0</v>
      </c>
      <c r="F184" s="405"/>
      <c r="G184" s="405"/>
      <c r="H184" s="405"/>
      <c r="I184" s="404">
        <f t="shared" si="152"/>
        <v>0</v>
      </c>
      <c r="J184" s="405"/>
      <c r="K184" s="405"/>
      <c r="L184" s="406"/>
      <c r="M184" s="407"/>
      <c r="N184" s="404">
        <f t="shared" si="153"/>
        <v>0</v>
      </c>
      <c r="O184" s="409"/>
      <c r="P184" s="410"/>
      <c r="Q184" s="411"/>
    </row>
    <row r="185" spans="1:20">
      <c r="B185" s="423">
        <v>12</v>
      </c>
      <c r="C185" s="424" t="s">
        <v>490</v>
      </c>
      <c r="D185" s="403">
        <f t="shared" si="150"/>
        <v>0</v>
      </c>
      <c r="E185" s="404">
        <f t="shared" si="151"/>
        <v>0</v>
      </c>
      <c r="F185" s="405"/>
      <c r="G185" s="405"/>
      <c r="H185" s="405"/>
      <c r="I185" s="404">
        <f t="shared" si="152"/>
        <v>0</v>
      </c>
      <c r="J185" s="405"/>
      <c r="K185" s="405"/>
      <c r="L185" s="406"/>
      <c r="M185" s="407"/>
      <c r="N185" s="404">
        <f t="shared" si="153"/>
        <v>0</v>
      </c>
      <c r="O185" s="409"/>
      <c r="P185" s="410"/>
      <c r="Q185" s="411"/>
    </row>
    <row r="186" spans="1:20">
      <c r="B186" s="423">
        <v>13</v>
      </c>
      <c r="C186" s="424" t="s">
        <v>491</v>
      </c>
      <c r="D186" s="403">
        <f t="shared" si="150"/>
        <v>0</v>
      </c>
      <c r="E186" s="404">
        <f t="shared" si="151"/>
        <v>0</v>
      </c>
      <c r="F186" s="405"/>
      <c r="G186" s="405"/>
      <c r="H186" s="405"/>
      <c r="I186" s="404">
        <f t="shared" si="152"/>
        <v>0</v>
      </c>
      <c r="J186" s="405"/>
      <c r="K186" s="405"/>
      <c r="L186" s="406"/>
      <c r="M186" s="407"/>
      <c r="N186" s="404">
        <f t="shared" si="153"/>
        <v>0</v>
      </c>
      <c r="O186" s="409"/>
      <c r="P186" s="410"/>
      <c r="Q186" s="411"/>
    </row>
    <row r="187" spans="1:20">
      <c r="B187" s="427">
        <v>14</v>
      </c>
      <c r="C187" s="428" t="s">
        <v>492</v>
      </c>
      <c r="D187" s="413">
        <f t="shared" si="150"/>
        <v>0</v>
      </c>
      <c r="E187" s="414">
        <f t="shared" si="151"/>
        <v>0</v>
      </c>
      <c r="F187" s="415"/>
      <c r="G187" s="415"/>
      <c r="H187" s="415"/>
      <c r="I187" s="414">
        <f t="shared" si="152"/>
        <v>0</v>
      </c>
      <c r="J187" s="415"/>
      <c r="K187" s="415"/>
      <c r="L187" s="416"/>
      <c r="M187" s="417"/>
      <c r="N187" s="404">
        <f t="shared" si="153"/>
        <v>0</v>
      </c>
      <c r="O187" s="418"/>
      <c r="P187" s="419"/>
      <c r="Q187" s="420"/>
    </row>
    <row r="188" spans="1:20">
      <c r="B188" s="432" t="s">
        <v>493</v>
      </c>
      <c r="C188" s="433" t="s">
        <v>389</v>
      </c>
      <c r="D188" s="434">
        <f t="shared" si="150"/>
        <v>0</v>
      </c>
      <c r="E188" s="435">
        <f t="shared" si="151"/>
        <v>0</v>
      </c>
      <c r="F188" s="436"/>
      <c r="G188" s="436"/>
      <c r="H188" s="436"/>
      <c r="I188" s="435">
        <f t="shared" si="152"/>
        <v>0</v>
      </c>
      <c r="J188" s="436"/>
      <c r="K188" s="436"/>
      <c r="L188" s="437"/>
      <c r="M188" s="438"/>
      <c r="N188" s="435">
        <f>SUM(O188:P188)</f>
        <v>0</v>
      </c>
      <c r="O188" s="457"/>
      <c r="P188" s="458"/>
      <c r="Q188" s="441"/>
    </row>
    <row r="189" spans="1:20">
      <c r="B189" s="459" t="s">
        <v>494</v>
      </c>
      <c r="C189" s="460" t="s">
        <v>391</v>
      </c>
      <c r="D189" s="461">
        <f t="shared" si="150"/>
        <v>0</v>
      </c>
      <c r="E189" s="462">
        <f t="shared" si="151"/>
        <v>0</v>
      </c>
      <c r="F189" s="463"/>
      <c r="G189" s="463"/>
      <c r="H189" s="463"/>
      <c r="I189" s="462">
        <f t="shared" si="152"/>
        <v>0</v>
      </c>
      <c r="J189" s="463"/>
      <c r="K189" s="463"/>
      <c r="L189" s="464"/>
      <c r="M189" s="465"/>
      <c r="N189" s="462">
        <f>SUM(O189:P189)</f>
        <v>0</v>
      </c>
      <c r="O189" s="466"/>
      <c r="P189" s="467"/>
      <c r="Q189" s="468"/>
    </row>
    <row r="190" spans="1:20" ht="45" customHeight="1">
      <c r="B190" s="138" t="s">
        <v>495</v>
      </c>
      <c r="C190" s="139" t="s">
        <v>496</v>
      </c>
      <c r="D190" s="341">
        <f t="shared" ref="D190:Q190" si="154">D191+D193+D196+D198+D205+D204+D211+D215+D218+D234+D235</f>
        <v>40.58</v>
      </c>
      <c r="E190" s="138">
        <f t="shared" si="154"/>
        <v>1.0937016493585827</v>
      </c>
      <c r="F190" s="242">
        <f t="shared" si="154"/>
        <v>0.57114428833231501</v>
      </c>
      <c r="G190" s="243">
        <f t="shared" si="154"/>
        <v>0.5225573610262676</v>
      </c>
      <c r="H190" s="244">
        <f t="shared" si="154"/>
        <v>0</v>
      </c>
      <c r="I190" s="138">
        <f t="shared" si="154"/>
        <v>1.1194824679291382</v>
      </c>
      <c r="J190" s="242">
        <f t="shared" si="154"/>
        <v>0.5394140500916309</v>
      </c>
      <c r="K190" s="243">
        <f t="shared" si="154"/>
        <v>0.5800684178375074</v>
      </c>
      <c r="L190" s="469">
        <f t="shared" si="154"/>
        <v>0</v>
      </c>
      <c r="M190" s="138">
        <f t="shared" si="154"/>
        <v>0</v>
      </c>
      <c r="N190" s="245">
        <f t="shared" si="154"/>
        <v>0.10014856444715942</v>
      </c>
      <c r="O190" s="246">
        <f t="shared" si="154"/>
        <v>0.10014856444715942</v>
      </c>
      <c r="P190" s="244">
        <f t="shared" si="154"/>
        <v>0</v>
      </c>
      <c r="Q190" s="245">
        <f t="shared" si="154"/>
        <v>38.266667318265128</v>
      </c>
      <c r="R190" s="342"/>
      <c r="S190" s="343"/>
      <c r="T190" s="216"/>
    </row>
    <row r="191" spans="1:20">
      <c r="B191" s="470" t="s">
        <v>497</v>
      </c>
      <c r="C191" s="471" t="s">
        <v>296</v>
      </c>
      <c r="D191" s="472">
        <f t="shared" ref="D191:Q191" si="155">D192</f>
        <v>0</v>
      </c>
      <c r="E191" s="470">
        <f t="shared" si="155"/>
        <v>0</v>
      </c>
      <c r="F191" s="473">
        <f t="shared" si="155"/>
        <v>0</v>
      </c>
      <c r="G191" s="474">
        <f t="shared" si="155"/>
        <v>0</v>
      </c>
      <c r="H191" s="475">
        <f t="shared" si="155"/>
        <v>0</v>
      </c>
      <c r="I191" s="470">
        <f t="shared" si="155"/>
        <v>0</v>
      </c>
      <c r="J191" s="473">
        <f t="shared" si="155"/>
        <v>0</v>
      </c>
      <c r="K191" s="474">
        <f t="shared" si="155"/>
        <v>0</v>
      </c>
      <c r="L191" s="476">
        <f t="shared" si="155"/>
        <v>0</v>
      </c>
      <c r="M191" s="470">
        <f t="shared" si="155"/>
        <v>0</v>
      </c>
      <c r="N191" s="477">
        <f t="shared" si="155"/>
        <v>0</v>
      </c>
      <c r="O191" s="478">
        <f t="shared" si="155"/>
        <v>0</v>
      </c>
      <c r="P191" s="475">
        <f t="shared" si="155"/>
        <v>0</v>
      </c>
      <c r="Q191" s="477">
        <f t="shared" si="155"/>
        <v>0</v>
      </c>
      <c r="R191" s="342"/>
      <c r="S191" s="343"/>
    </row>
    <row r="192" spans="1:20" ht="25.5">
      <c r="A192" s="479"/>
      <c r="B192" s="177" t="s">
        <v>498</v>
      </c>
      <c r="C192" s="175" t="s">
        <v>499</v>
      </c>
      <c r="D192" s="480"/>
      <c r="E192" s="332">
        <f>SUM(F192:H192)</f>
        <v>0</v>
      </c>
      <c r="F192" s="481">
        <f>IFERROR($D192*F$242/100, 0)</f>
        <v>0</v>
      </c>
      <c r="G192" s="482">
        <f>IFERROR($D192*G$242/100, 0)</f>
        <v>0</v>
      </c>
      <c r="H192" s="483">
        <f>IFERROR($D192*H$242/100, 0)</f>
        <v>0</v>
      </c>
      <c r="I192" s="332">
        <f t="shared" ref="I192:I240" si="156">SUM(J192:L192)</f>
        <v>0</v>
      </c>
      <c r="J192" s="481">
        <f t="shared" ref="J192:Q192" si="157">IFERROR($D192*J$242/100, 0)</f>
        <v>0</v>
      </c>
      <c r="K192" s="482">
        <f t="shared" si="157"/>
        <v>0</v>
      </c>
      <c r="L192" s="484">
        <f t="shared" si="157"/>
        <v>0</v>
      </c>
      <c r="M192" s="332">
        <f t="shared" si="157"/>
        <v>0</v>
      </c>
      <c r="N192" s="332">
        <f t="shared" ref="N192:N203" si="158">SUM(O192:P192)</f>
        <v>0</v>
      </c>
      <c r="O192" s="485">
        <f t="shared" si="157"/>
        <v>0</v>
      </c>
      <c r="P192" s="483">
        <f t="shared" si="157"/>
        <v>0</v>
      </c>
      <c r="Q192" s="486">
        <f t="shared" si="157"/>
        <v>0</v>
      </c>
      <c r="R192" s="353"/>
      <c r="S192" s="354"/>
    </row>
    <row r="193" spans="2:19" s="3" customFormat="1">
      <c r="B193" s="155" t="s">
        <v>156</v>
      </c>
      <c r="C193" s="215" t="s">
        <v>306</v>
      </c>
      <c r="D193" s="355">
        <f t="shared" ref="D193:H193" si="159">SUM(D194:D195)</f>
        <v>0</v>
      </c>
      <c r="E193" s="158">
        <f t="shared" si="159"/>
        <v>0</v>
      </c>
      <c r="F193" s="159">
        <f t="shared" si="159"/>
        <v>0</v>
      </c>
      <c r="G193" s="160">
        <f t="shared" si="159"/>
        <v>0</v>
      </c>
      <c r="H193" s="161">
        <f t="shared" si="159"/>
        <v>0</v>
      </c>
      <c r="I193" s="158">
        <f t="shared" si="156"/>
        <v>0</v>
      </c>
      <c r="J193" s="159">
        <f t="shared" ref="J193:Q193" si="160">SUM(J194:J195)</f>
        <v>0</v>
      </c>
      <c r="K193" s="160">
        <f t="shared" si="160"/>
        <v>0</v>
      </c>
      <c r="L193" s="487">
        <f t="shared" si="160"/>
        <v>0</v>
      </c>
      <c r="M193" s="158">
        <f t="shared" si="160"/>
        <v>0</v>
      </c>
      <c r="N193" s="158">
        <f t="shared" si="158"/>
        <v>0</v>
      </c>
      <c r="O193" s="163">
        <f t="shared" ref="O193:P193" si="161">SUM(O194:O195)</f>
        <v>0</v>
      </c>
      <c r="P193" s="161">
        <f t="shared" si="161"/>
        <v>0</v>
      </c>
      <c r="Q193" s="162">
        <f t="shared" si="160"/>
        <v>0</v>
      </c>
      <c r="R193" s="342"/>
      <c r="S193" s="343"/>
    </row>
    <row r="194" spans="2:19">
      <c r="B194" s="273" t="s">
        <v>500</v>
      </c>
      <c r="C194" s="175" t="s">
        <v>501</v>
      </c>
      <c r="D194" s="352"/>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c r="B195" s="488" t="s">
        <v>502</v>
      </c>
      <c r="C195" s="489" t="s">
        <v>310</v>
      </c>
      <c r="D195" s="364"/>
      <c r="E195" s="365">
        <f t="shared" si="162"/>
        <v>0</v>
      </c>
      <c r="F195" s="366">
        <f t="shared" si="163"/>
        <v>0</v>
      </c>
      <c r="G195" s="367">
        <f t="shared" si="163"/>
        <v>0</v>
      </c>
      <c r="H195" s="368">
        <f t="shared" si="163"/>
        <v>0</v>
      </c>
      <c r="I195" s="365">
        <f t="shared" si="156"/>
        <v>0</v>
      </c>
      <c r="J195" s="366">
        <f t="shared" si="164"/>
        <v>0</v>
      </c>
      <c r="K195" s="367">
        <f t="shared" si="164"/>
        <v>0</v>
      </c>
      <c r="L195" s="490">
        <f t="shared" si="164"/>
        <v>0</v>
      </c>
      <c r="M195" s="365">
        <f t="shared" si="164"/>
        <v>0</v>
      </c>
      <c r="N195" s="365">
        <f t="shared" si="158"/>
        <v>0</v>
      </c>
      <c r="O195" s="370">
        <f t="shared" si="165"/>
        <v>0</v>
      </c>
      <c r="P195" s="368">
        <f t="shared" si="165"/>
        <v>0</v>
      </c>
      <c r="Q195" s="491">
        <f t="shared" si="165"/>
        <v>0</v>
      </c>
      <c r="R195" s="353"/>
      <c r="S195" s="354"/>
    </row>
    <row r="196" spans="2:19">
      <c r="B196" s="147" t="s">
        <v>158</v>
      </c>
      <c r="C196" s="148" t="s">
        <v>312</v>
      </c>
      <c r="D196" s="492">
        <f>D197</f>
        <v>0</v>
      </c>
      <c r="E196" s="150">
        <f t="shared" si="162"/>
        <v>0</v>
      </c>
      <c r="F196" s="151">
        <f>F197</f>
        <v>0</v>
      </c>
      <c r="G196" s="152">
        <f>G197</f>
        <v>0</v>
      </c>
      <c r="H196" s="153">
        <f>H197</f>
        <v>0</v>
      </c>
      <c r="I196" s="150">
        <f t="shared" si="156"/>
        <v>0</v>
      </c>
      <c r="J196" s="151">
        <f t="shared" ref="J196:Q196" si="166">J197</f>
        <v>0</v>
      </c>
      <c r="K196" s="152">
        <f t="shared" si="166"/>
        <v>0</v>
      </c>
      <c r="L196" s="493">
        <f t="shared" si="166"/>
        <v>0</v>
      </c>
      <c r="M196" s="150">
        <f t="shared" si="166"/>
        <v>0</v>
      </c>
      <c r="N196" s="150">
        <f t="shared" si="158"/>
        <v>0</v>
      </c>
      <c r="O196" s="494">
        <f t="shared" si="166"/>
        <v>0</v>
      </c>
      <c r="P196" s="153">
        <f t="shared" si="166"/>
        <v>0</v>
      </c>
      <c r="Q196" s="154">
        <f t="shared" si="166"/>
        <v>0</v>
      </c>
      <c r="R196" s="342"/>
      <c r="S196" s="343"/>
    </row>
    <row r="197" spans="2:19">
      <c r="B197" s="174" t="s">
        <v>503</v>
      </c>
      <c r="C197" s="175" t="s">
        <v>314</v>
      </c>
      <c r="D197" s="352"/>
      <c r="E197" s="217">
        <f t="shared" si="162"/>
        <v>0</v>
      </c>
      <c r="F197" s="220">
        <f>IFERROR($D197*F$242/100, 0)</f>
        <v>0</v>
      </c>
      <c r="G197" s="221">
        <f>IFERROR($D197*G$242/100, 0)</f>
        <v>0</v>
      </c>
      <c r="H197" s="222">
        <f>IFERROR($D197*H$242/100, 0)</f>
        <v>0</v>
      </c>
      <c r="I197" s="217">
        <f t="shared" si="156"/>
        <v>0</v>
      </c>
      <c r="J197" s="220">
        <f t="shared" ref="J197:Q197" si="167">IFERROR($D197*J$242/100, 0)</f>
        <v>0</v>
      </c>
      <c r="K197" s="221">
        <f t="shared" si="167"/>
        <v>0</v>
      </c>
      <c r="L197" s="361">
        <f t="shared" si="167"/>
        <v>0</v>
      </c>
      <c r="M197" s="217">
        <f t="shared" si="167"/>
        <v>0</v>
      </c>
      <c r="N197" s="217">
        <f t="shared" si="158"/>
        <v>0</v>
      </c>
      <c r="O197" s="224">
        <f t="shared" si="167"/>
        <v>0</v>
      </c>
      <c r="P197" s="222">
        <f t="shared" si="167"/>
        <v>0</v>
      </c>
      <c r="Q197" s="223">
        <f t="shared" si="167"/>
        <v>0</v>
      </c>
      <c r="R197" s="353"/>
      <c r="S197" s="354"/>
    </row>
    <row r="198" spans="2:19" s="3" customFormat="1">
      <c r="B198" s="155" t="s">
        <v>160</v>
      </c>
      <c r="C198" s="215" t="s">
        <v>316</v>
      </c>
      <c r="D198" s="355">
        <f>SUM(D199:D203)</f>
        <v>0</v>
      </c>
      <c r="E198" s="158">
        <f t="shared" si="162"/>
        <v>0</v>
      </c>
      <c r="F198" s="159">
        <f>SUM(F199:F203)</f>
        <v>0</v>
      </c>
      <c r="G198" s="160">
        <f>SUM(G199:G203)</f>
        <v>0</v>
      </c>
      <c r="H198" s="161">
        <f>SUM(H199:H203)</f>
        <v>0</v>
      </c>
      <c r="I198" s="158">
        <f t="shared" si="156"/>
        <v>0</v>
      </c>
      <c r="J198" s="159">
        <f t="shared" ref="J198:Q198" si="168">SUM(J199:J203)</f>
        <v>0</v>
      </c>
      <c r="K198" s="160">
        <f t="shared" si="168"/>
        <v>0</v>
      </c>
      <c r="L198" s="487">
        <f t="shared" si="168"/>
        <v>0</v>
      </c>
      <c r="M198" s="158">
        <f t="shared" si="168"/>
        <v>0</v>
      </c>
      <c r="N198" s="158">
        <f t="shared" si="158"/>
        <v>0</v>
      </c>
      <c r="O198" s="163">
        <f t="shared" ref="O198:P198" si="169">SUM(O199:O203)</f>
        <v>0</v>
      </c>
      <c r="P198" s="161">
        <f t="shared" si="169"/>
        <v>0</v>
      </c>
      <c r="Q198" s="162">
        <f t="shared" si="168"/>
        <v>0</v>
      </c>
      <c r="R198" s="342"/>
      <c r="S198" s="343"/>
    </row>
    <row r="199" spans="2:19">
      <c r="B199" s="174" t="s">
        <v>504</v>
      </c>
      <c r="C199" s="175" t="s">
        <v>270</v>
      </c>
      <c r="D199" s="352"/>
      <c r="E199" s="217">
        <f t="shared" si="162"/>
        <v>0</v>
      </c>
      <c r="F199" s="220">
        <f t="shared" ref="F199:H203" si="170">IFERROR($D199*F$242/100, 0)</f>
        <v>0</v>
      </c>
      <c r="G199" s="221">
        <f t="shared" si="170"/>
        <v>0</v>
      </c>
      <c r="H199" s="222">
        <f t="shared" si="170"/>
        <v>0</v>
      </c>
      <c r="I199" s="217">
        <f t="shared" si="156"/>
        <v>0</v>
      </c>
      <c r="J199" s="220">
        <f t="shared" ref="J199:M203" si="171">IFERROR($D199*J$242/100, 0)</f>
        <v>0</v>
      </c>
      <c r="K199" s="221">
        <f t="shared" si="171"/>
        <v>0</v>
      </c>
      <c r="L199" s="361">
        <f t="shared" si="171"/>
        <v>0</v>
      </c>
      <c r="M199" s="217">
        <f t="shared" si="171"/>
        <v>0</v>
      </c>
      <c r="N199" s="217">
        <f t="shared" si="158"/>
        <v>0</v>
      </c>
      <c r="O199" s="224">
        <f t="shared" ref="O199:Q203" si="172">IFERROR($D199*O$242/100, 0)</f>
        <v>0</v>
      </c>
      <c r="P199" s="222">
        <f t="shared" si="172"/>
        <v>0</v>
      </c>
      <c r="Q199" s="223">
        <f t="shared" si="172"/>
        <v>0</v>
      </c>
      <c r="R199" s="353"/>
      <c r="S199" s="354"/>
    </row>
    <row r="200" spans="2:19">
      <c r="B200" s="174" t="s">
        <v>505</v>
      </c>
      <c r="C200" s="175" t="s">
        <v>274</v>
      </c>
      <c r="D200" s="352"/>
      <c r="E200" s="217">
        <f t="shared" si="162"/>
        <v>0</v>
      </c>
      <c r="F200" s="220">
        <f t="shared" si="170"/>
        <v>0</v>
      </c>
      <c r="G200" s="221">
        <f t="shared" si="170"/>
        <v>0</v>
      </c>
      <c r="H200" s="222">
        <f t="shared" si="170"/>
        <v>0</v>
      </c>
      <c r="I200" s="217">
        <f t="shared" si="156"/>
        <v>0</v>
      </c>
      <c r="J200" s="220">
        <f t="shared" si="171"/>
        <v>0</v>
      </c>
      <c r="K200" s="221">
        <f t="shared" si="171"/>
        <v>0</v>
      </c>
      <c r="L200" s="361">
        <f t="shared" si="171"/>
        <v>0</v>
      </c>
      <c r="M200" s="217">
        <f t="shared" si="171"/>
        <v>0</v>
      </c>
      <c r="N200" s="217">
        <f t="shared" si="158"/>
        <v>0</v>
      </c>
      <c r="O200" s="224">
        <f t="shared" si="172"/>
        <v>0</v>
      </c>
      <c r="P200" s="222">
        <f t="shared" si="172"/>
        <v>0</v>
      </c>
      <c r="Q200" s="223">
        <f t="shared" si="172"/>
        <v>0</v>
      </c>
      <c r="R200" s="353"/>
      <c r="S200" s="354"/>
    </row>
    <row r="201" spans="2:19">
      <c r="B201" s="174" t="s">
        <v>506</v>
      </c>
      <c r="C201" s="264" t="s">
        <v>320</v>
      </c>
      <c r="D201" s="352"/>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c r="B202" s="174" t="s">
        <v>507</v>
      </c>
      <c r="C202" s="265" t="s">
        <v>272</v>
      </c>
      <c r="D202" s="352"/>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6.25">
      <c r="B203" s="174" t="s">
        <v>508</v>
      </c>
      <c r="C203" s="265" t="s">
        <v>323</v>
      </c>
      <c r="D203" s="352"/>
      <c r="E203" s="217">
        <f t="shared" si="162"/>
        <v>0</v>
      </c>
      <c r="F203" s="220">
        <f t="shared" si="170"/>
        <v>0</v>
      </c>
      <c r="G203" s="221">
        <f t="shared" si="170"/>
        <v>0</v>
      </c>
      <c r="H203" s="222">
        <f t="shared" si="170"/>
        <v>0</v>
      </c>
      <c r="I203" s="217">
        <f t="shared" si="156"/>
        <v>0</v>
      </c>
      <c r="J203" s="220">
        <f t="shared" si="171"/>
        <v>0</v>
      </c>
      <c r="K203" s="221">
        <f t="shared" si="171"/>
        <v>0</v>
      </c>
      <c r="L203" s="361">
        <f t="shared" si="171"/>
        <v>0</v>
      </c>
      <c r="M203" s="217">
        <f t="shared" si="171"/>
        <v>0</v>
      </c>
      <c r="N203" s="217">
        <f t="shared" si="158"/>
        <v>0</v>
      </c>
      <c r="O203" s="224">
        <f t="shared" si="172"/>
        <v>0</v>
      </c>
      <c r="P203" s="222">
        <f t="shared" si="172"/>
        <v>0</v>
      </c>
      <c r="Q203" s="223">
        <f t="shared" si="172"/>
        <v>0</v>
      </c>
      <c r="R203" s="353"/>
      <c r="S203" s="354"/>
    </row>
    <row r="204" spans="2:19" s="3" customFormat="1">
      <c r="B204" s="155" t="s">
        <v>162</v>
      </c>
      <c r="C204" s="254" t="s">
        <v>325</v>
      </c>
      <c r="D204" s="495"/>
      <c r="E204" s="158">
        <f t="shared" si="162"/>
        <v>0</v>
      </c>
      <c r="F204" s="159">
        <f>IFERROR($D204*F$243/100, 0)</f>
        <v>0</v>
      </c>
      <c r="G204" s="160">
        <f>IFERROR($D204*G$243/100, 0)</f>
        <v>0</v>
      </c>
      <c r="H204" s="161">
        <f>IFERROR($D204*H$243/100, 0)</f>
        <v>0</v>
      </c>
      <c r="I204" s="158">
        <f t="shared" si="156"/>
        <v>0</v>
      </c>
      <c r="J204" s="159">
        <f t="shared" ref="J204:Q204" si="173">IFERROR($D204*J$243/100, 0)</f>
        <v>0</v>
      </c>
      <c r="K204" s="160">
        <f t="shared" si="173"/>
        <v>0</v>
      </c>
      <c r="L204" s="487">
        <f t="shared" si="173"/>
        <v>0</v>
      </c>
      <c r="M204" s="158">
        <f t="shared" si="173"/>
        <v>0</v>
      </c>
      <c r="N204" s="158">
        <f>SUM(O204:P204)</f>
        <v>0</v>
      </c>
      <c r="O204" s="163">
        <f t="shared" si="173"/>
        <v>0</v>
      </c>
      <c r="P204" s="161">
        <f t="shared" si="173"/>
        <v>0</v>
      </c>
      <c r="Q204" s="162">
        <f t="shared" si="173"/>
        <v>0</v>
      </c>
      <c r="R204" s="342"/>
      <c r="S204" s="343"/>
    </row>
    <row r="205" spans="2:19" s="3" customFormat="1">
      <c r="B205" s="155" t="s">
        <v>164</v>
      </c>
      <c r="C205" s="215" t="s">
        <v>327</v>
      </c>
      <c r="D205" s="355">
        <f>SUM(D206:D210)</f>
        <v>40.58</v>
      </c>
      <c r="E205" s="158">
        <f t="shared" si="162"/>
        <v>1.0937016493585827</v>
      </c>
      <c r="F205" s="159">
        <f>SUM(F206:F210)</f>
        <v>0.57114428833231501</v>
      </c>
      <c r="G205" s="160">
        <f>SUM(G206:G210)</f>
        <v>0.5225573610262676</v>
      </c>
      <c r="H205" s="161">
        <f>SUM(H206:H210)</f>
        <v>0</v>
      </c>
      <c r="I205" s="158">
        <f t="shared" si="156"/>
        <v>1.1194824679291382</v>
      </c>
      <c r="J205" s="159">
        <f t="shared" ref="J205:Q205" si="174">SUM(J206:J210)</f>
        <v>0.5394140500916309</v>
      </c>
      <c r="K205" s="160">
        <f t="shared" si="174"/>
        <v>0.5800684178375074</v>
      </c>
      <c r="L205" s="487">
        <f t="shared" si="174"/>
        <v>0</v>
      </c>
      <c r="M205" s="158">
        <f t="shared" si="174"/>
        <v>0</v>
      </c>
      <c r="N205" s="158">
        <f>SUM(O205:P205)</f>
        <v>0.10014856444715942</v>
      </c>
      <c r="O205" s="163">
        <f t="shared" ref="O205:P205" si="175">SUM(O206:O210)</f>
        <v>0.10014856444715942</v>
      </c>
      <c r="P205" s="161">
        <f t="shared" si="175"/>
        <v>0</v>
      </c>
      <c r="Q205" s="162">
        <f t="shared" si="174"/>
        <v>38.266667318265128</v>
      </c>
      <c r="R205" s="342"/>
      <c r="S205" s="343"/>
    </row>
    <row r="206" spans="2:19">
      <c r="B206" s="273" t="s">
        <v>509</v>
      </c>
      <c r="C206" s="274" t="s">
        <v>329</v>
      </c>
      <c r="D206" s="352">
        <v>40</v>
      </c>
      <c r="E206" s="217">
        <f t="shared" si="162"/>
        <v>1.0780696395846059</v>
      </c>
      <c r="F206" s="220">
        <f t="shared" ref="F206:H210" si="176">IFERROR($D206*F$242/100, 0)</f>
        <v>0.56298106291997541</v>
      </c>
      <c r="G206" s="221">
        <f t="shared" si="176"/>
        <v>0.51508857666463048</v>
      </c>
      <c r="H206" s="222">
        <f t="shared" si="176"/>
        <v>0</v>
      </c>
      <c r="I206" s="217">
        <f t="shared" si="156"/>
        <v>1.103481979230299</v>
      </c>
      <c r="J206" s="220">
        <f t="shared" ref="J206:M210" si="177">IFERROR($D206*J$242/100, 0)</f>
        <v>0.53170433720219901</v>
      </c>
      <c r="K206" s="221">
        <f t="shared" si="177"/>
        <v>0.5717776420281</v>
      </c>
      <c r="L206" s="361">
        <f t="shared" si="177"/>
        <v>0</v>
      </c>
      <c r="M206" s="217">
        <f t="shared" si="177"/>
        <v>0</v>
      </c>
      <c r="N206" s="217">
        <f>SUM(O206:P206)</f>
        <v>9.8717165546731808E-2</v>
      </c>
      <c r="O206" s="224">
        <f t="shared" ref="O206:Q210" si="178">IFERROR($D206*O$242/100, 0)</f>
        <v>9.8717165546731808E-2</v>
      </c>
      <c r="P206" s="222">
        <f t="shared" si="178"/>
        <v>0</v>
      </c>
      <c r="Q206" s="223">
        <f t="shared" si="178"/>
        <v>37.719731215638369</v>
      </c>
      <c r="R206" s="353"/>
      <c r="S206" s="354"/>
    </row>
    <row r="207" spans="2:19">
      <c r="B207" s="273" t="s">
        <v>510</v>
      </c>
      <c r="C207" s="274" t="s">
        <v>331</v>
      </c>
      <c r="D207" s="352">
        <v>0.57999999999999996</v>
      </c>
      <c r="E207" s="217">
        <f t="shared" si="162"/>
        <v>1.5632009773976784E-2</v>
      </c>
      <c r="F207" s="220">
        <f t="shared" si="176"/>
        <v>8.163225412339643E-3</v>
      </c>
      <c r="G207" s="221">
        <f t="shared" si="176"/>
        <v>7.4687843616371404E-3</v>
      </c>
      <c r="H207" s="222">
        <f t="shared" si="176"/>
        <v>0</v>
      </c>
      <c r="I207" s="217">
        <f t="shared" si="156"/>
        <v>1.6000488698839334E-2</v>
      </c>
      <c r="J207" s="220">
        <f t="shared" si="177"/>
        <v>7.7097128894318854E-3</v>
      </c>
      <c r="K207" s="221">
        <f t="shared" si="177"/>
        <v>8.2907758094074493E-3</v>
      </c>
      <c r="L207" s="361">
        <f t="shared" si="177"/>
        <v>0</v>
      </c>
      <c r="M207" s="217">
        <f t="shared" si="177"/>
        <v>0</v>
      </c>
      <c r="N207" s="217">
        <f t="shared" ref="N207:N210" si="179">SUM(O207:P207)</f>
        <v>1.4313989004276111E-3</v>
      </c>
      <c r="O207" s="224">
        <f t="shared" si="178"/>
        <v>1.4313989004276111E-3</v>
      </c>
      <c r="P207" s="222">
        <f t="shared" si="178"/>
        <v>0</v>
      </c>
      <c r="Q207" s="223">
        <f t="shared" si="178"/>
        <v>0.54693610262675629</v>
      </c>
      <c r="R207" s="353"/>
      <c r="S207" s="354"/>
    </row>
    <row r="208" spans="2:19">
      <c r="B208" s="273" t="s">
        <v>511</v>
      </c>
      <c r="C208" s="274" t="s">
        <v>333</v>
      </c>
      <c r="D208" s="352"/>
      <c r="E208" s="217">
        <f t="shared" si="162"/>
        <v>0</v>
      </c>
      <c r="F208" s="220">
        <f t="shared" si="176"/>
        <v>0</v>
      </c>
      <c r="G208" s="221">
        <f t="shared" si="176"/>
        <v>0</v>
      </c>
      <c r="H208" s="222">
        <f t="shared" si="176"/>
        <v>0</v>
      </c>
      <c r="I208" s="217">
        <f t="shared" si="156"/>
        <v>0</v>
      </c>
      <c r="J208" s="220">
        <f t="shared" si="177"/>
        <v>0</v>
      </c>
      <c r="K208" s="221">
        <f t="shared" si="177"/>
        <v>0</v>
      </c>
      <c r="L208" s="361">
        <f t="shared" si="177"/>
        <v>0</v>
      </c>
      <c r="M208" s="217">
        <f t="shared" si="177"/>
        <v>0</v>
      </c>
      <c r="N208" s="217">
        <f t="shared" si="179"/>
        <v>0</v>
      </c>
      <c r="O208" s="224">
        <f t="shared" si="178"/>
        <v>0</v>
      </c>
      <c r="P208" s="222">
        <f t="shared" si="178"/>
        <v>0</v>
      </c>
      <c r="Q208" s="223">
        <f t="shared" si="178"/>
        <v>0</v>
      </c>
      <c r="R208" s="353"/>
      <c r="S208" s="354"/>
    </row>
    <row r="209" spans="2:19">
      <c r="B209" s="273" t="s">
        <v>512</v>
      </c>
      <c r="C209" s="274" t="s">
        <v>335</v>
      </c>
      <c r="D209" s="352"/>
      <c r="E209" s="217">
        <f t="shared" si="162"/>
        <v>0</v>
      </c>
      <c r="F209" s="220">
        <f t="shared" si="176"/>
        <v>0</v>
      </c>
      <c r="G209" s="221">
        <f t="shared" si="176"/>
        <v>0</v>
      </c>
      <c r="H209" s="222">
        <f t="shared" si="176"/>
        <v>0</v>
      </c>
      <c r="I209" s="217">
        <f t="shared" si="156"/>
        <v>0</v>
      </c>
      <c r="J209" s="220">
        <f t="shared" si="177"/>
        <v>0</v>
      </c>
      <c r="K209" s="221">
        <f t="shared" si="177"/>
        <v>0</v>
      </c>
      <c r="L209" s="361">
        <f t="shared" si="177"/>
        <v>0</v>
      </c>
      <c r="M209" s="217">
        <f t="shared" si="177"/>
        <v>0</v>
      </c>
      <c r="N209" s="217">
        <f t="shared" si="179"/>
        <v>0</v>
      </c>
      <c r="O209" s="224">
        <f t="shared" si="178"/>
        <v>0</v>
      </c>
      <c r="P209" s="222">
        <f t="shared" si="178"/>
        <v>0</v>
      </c>
      <c r="Q209" s="223">
        <f t="shared" si="178"/>
        <v>0</v>
      </c>
      <c r="R209" s="353"/>
      <c r="S209" s="354"/>
    </row>
    <row r="210" spans="2:19">
      <c r="B210" s="273" t="s">
        <v>513</v>
      </c>
      <c r="C210" s="274" t="s">
        <v>337</v>
      </c>
      <c r="D210" s="352"/>
      <c r="E210" s="217">
        <f t="shared" si="162"/>
        <v>0</v>
      </c>
      <c r="F210" s="220">
        <f t="shared" si="176"/>
        <v>0</v>
      </c>
      <c r="G210" s="221">
        <f t="shared" si="176"/>
        <v>0</v>
      </c>
      <c r="H210" s="222">
        <f t="shared" si="176"/>
        <v>0</v>
      </c>
      <c r="I210" s="217">
        <f t="shared" si="156"/>
        <v>0</v>
      </c>
      <c r="J210" s="220">
        <f t="shared" si="177"/>
        <v>0</v>
      </c>
      <c r="K210" s="221">
        <f t="shared" si="177"/>
        <v>0</v>
      </c>
      <c r="L210" s="361">
        <f t="shared" si="177"/>
        <v>0</v>
      </c>
      <c r="M210" s="217">
        <f t="shared" si="177"/>
        <v>0</v>
      </c>
      <c r="N210" s="217">
        <f t="shared" si="179"/>
        <v>0</v>
      </c>
      <c r="O210" s="224">
        <f t="shared" si="178"/>
        <v>0</v>
      </c>
      <c r="P210" s="222">
        <f t="shared" si="178"/>
        <v>0</v>
      </c>
      <c r="Q210" s="223">
        <f t="shared" si="178"/>
        <v>0</v>
      </c>
      <c r="R210" s="353"/>
      <c r="S210" s="354"/>
    </row>
    <row r="211" spans="2:19" s="3" customFormat="1">
      <c r="B211" s="155" t="s">
        <v>166</v>
      </c>
      <c r="C211" s="215" t="s">
        <v>339</v>
      </c>
      <c r="D211" s="355">
        <f>SUM(D212:D214)</f>
        <v>0</v>
      </c>
      <c r="E211" s="158">
        <f t="shared" si="162"/>
        <v>0</v>
      </c>
      <c r="F211" s="159">
        <f>SUM(F212:F214)</f>
        <v>0</v>
      </c>
      <c r="G211" s="160">
        <f>SUM(G212:G214)</f>
        <v>0</v>
      </c>
      <c r="H211" s="161">
        <f>SUM(H212:H214)</f>
        <v>0</v>
      </c>
      <c r="I211" s="158">
        <f t="shared" si="156"/>
        <v>0</v>
      </c>
      <c r="J211" s="159">
        <f t="shared" ref="J211:Q211" si="180">SUM(J212:J214)</f>
        <v>0</v>
      </c>
      <c r="K211" s="160">
        <f t="shared" si="180"/>
        <v>0</v>
      </c>
      <c r="L211" s="487">
        <f t="shared" si="180"/>
        <v>0</v>
      </c>
      <c r="M211" s="158">
        <f t="shared" si="180"/>
        <v>0</v>
      </c>
      <c r="N211" s="158">
        <f>SUM(O211:P211)</f>
        <v>0</v>
      </c>
      <c r="O211" s="163">
        <f t="shared" ref="O211:P211" si="181">SUM(O212:O214)</f>
        <v>0</v>
      </c>
      <c r="P211" s="161">
        <f t="shared" si="181"/>
        <v>0</v>
      </c>
      <c r="Q211" s="162">
        <f t="shared" si="180"/>
        <v>0</v>
      </c>
      <c r="R211" s="342"/>
      <c r="S211" s="343"/>
    </row>
    <row r="212" spans="2:19">
      <c r="B212" s="273" t="s">
        <v>514</v>
      </c>
      <c r="C212" s="274" t="s">
        <v>345</v>
      </c>
      <c r="D212" s="352"/>
      <c r="E212" s="217">
        <f t="shared" si="162"/>
        <v>0</v>
      </c>
      <c r="F212" s="220">
        <f t="shared" ref="F212:H214" si="182">IFERROR($D212*F$242/100, 0)</f>
        <v>0</v>
      </c>
      <c r="G212" s="221">
        <f t="shared" si="182"/>
        <v>0</v>
      </c>
      <c r="H212" s="222">
        <f t="shared" si="182"/>
        <v>0</v>
      </c>
      <c r="I212" s="217">
        <f t="shared" si="156"/>
        <v>0</v>
      </c>
      <c r="J212" s="220">
        <f t="shared" ref="J212:Q214" si="183">IFERROR($D212*J$242/100, 0)</f>
        <v>0</v>
      </c>
      <c r="K212" s="221">
        <f t="shared" si="183"/>
        <v>0</v>
      </c>
      <c r="L212" s="361">
        <f t="shared" si="183"/>
        <v>0</v>
      </c>
      <c r="M212" s="217">
        <f t="shared" si="183"/>
        <v>0</v>
      </c>
      <c r="N212" s="217">
        <f>SUM(O212:P212)</f>
        <v>0</v>
      </c>
      <c r="O212" s="224">
        <f t="shared" si="183"/>
        <v>0</v>
      </c>
      <c r="P212" s="222">
        <f t="shared" si="183"/>
        <v>0</v>
      </c>
      <c r="Q212" s="223">
        <f t="shared" si="183"/>
        <v>0</v>
      </c>
      <c r="R212" s="353"/>
      <c r="S212" s="354"/>
    </row>
    <row r="213" spans="2:19">
      <c r="B213" s="276" t="s">
        <v>515</v>
      </c>
      <c r="C213" s="274" t="s">
        <v>347</v>
      </c>
      <c r="D213" s="360"/>
      <c r="E213" s="217">
        <f t="shared" si="162"/>
        <v>0</v>
      </c>
      <c r="F213" s="220">
        <f t="shared" si="182"/>
        <v>0</v>
      </c>
      <c r="G213" s="221">
        <f t="shared" si="182"/>
        <v>0</v>
      </c>
      <c r="H213" s="222">
        <f t="shared" si="182"/>
        <v>0</v>
      </c>
      <c r="I213" s="217">
        <f t="shared" si="156"/>
        <v>0</v>
      </c>
      <c r="J213" s="220">
        <f t="shared" si="183"/>
        <v>0</v>
      </c>
      <c r="K213" s="221">
        <f t="shared" si="183"/>
        <v>0</v>
      </c>
      <c r="L213" s="361">
        <f t="shared" si="183"/>
        <v>0</v>
      </c>
      <c r="M213" s="217">
        <f t="shared" si="183"/>
        <v>0</v>
      </c>
      <c r="N213" s="217">
        <f t="shared" ref="N213:N214" si="184">SUM(O213:P213)</f>
        <v>0</v>
      </c>
      <c r="O213" s="224">
        <f t="shared" si="183"/>
        <v>0</v>
      </c>
      <c r="P213" s="222">
        <f t="shared" si="183"/>
        <v>0</v>
      </c>
      <c r="Q213" s="223">
        <f t="shared" si="183"/>
        <v>0</v>
      </c>
      <c r="R213" s="353"/>
      <c r="S213" s="354"/>
    </row>
    <row r="214" spans="2:19">
      <c r="B214" s="276" t="s">
        <v>516</v>
      </c>
      <c r="C214" s="264" t="s">
        <v>351</v>
      </c>
      <c r="D214" s="352"/>
      <c r="E214" s="217">
        <f t="shared" si="162"/>
        <v>0</v>
      </c>
      <c r="F214" s="220">
        <f t="shared" si="182"/>
        <v>0</v>
      </c>
      <c r="G214" s="221">
        <f t="shared" si="182"/>
        <v>0</v>
      </c>
      <c r="H214" s="222">
        <f t="shared" si="182"/>
        <v>0</v>
      </c>
      <c r="I214" s="217">
        <f t="shared" si="156"/>
        <v>0</v>
      </c>
      <c r="J214" s="220">
        <f t="shared" si="183"/>
        <v>0</v>
      </c>
      <c r="K214" s="221">
        <f t="shared" si="183"/>
        <v>0</v>
      </c>
      <c r="L214" s="361">
        <f t="shared" si="183"/>
        <v>0</v>
      </c>
      <c r="M214" s="217">
        <f t="shared" si="183"/>
        <v>0</v>
      </c>
      <c r="N214" s="217">
        <f t="shared" si="184"/>
        <v>0</v>
      </c>
      <c r="O214" s="224">
        <f t="shared" si="183"/>
        <v>0</v>
      </c>
      <c r="P214" s="222">
        <f t="shared" si="183"/>
        <v>0</v>
      </c>
      <c r="Q214" s="223">
        <f t="shared" si="183"/>
        <v>0</v>
      </c>
      <c r="R214" s="353"/>
      <c r="S214" s="354"/>
    </row>
    <row r="215" spans="2:19" s="3" customFormat="1">
      <c r="B215" s="155" t="s">
        <v>168</v>
      </c>
      <c r="C215" s="215" t="s">
        <v>353</v>
      </c>
      <c r="D215" s="355">
        <f>SUM(D216:D217)</f>
        <v>0</v>
      </c>
      <c r="E215" s="158">
        <f t="shared" si="162"/>
        <v>0</v>
      </c>
      <c r="F215" s="159">
        <f>SUM(F216:F217)</f>
        <v>0</v>
      </c>
      <c r="G215" s="160">
        <f>SUM(G216:G217)</f>
        <v>0</v>
      </c>
      <c r="H215" s="161">
        <f>SUM(H216:H217)</f>
        <v>0</v>
      </c>
      <c r="I215" s="158">
        <f t="shared" si="156"/>
        <v>0</v>
      </c>
      <c r="J215" s="159">
        <f t="shared" ref="J215:Q215" si="185">SUM(J216:J217)</f>
        <v>0</v>
      </c>
      <c r="K215" s="160">
        <f t="shared" si="185"/>
        <v>0</v>
      </c>
      <c r="L215" s="487">
        <f t="shared" si="185"/>
        <v>0</v>
      </c>
      <c r="M215" s="158">
        <f t="shared" si="185"/>
        <v>0</v>
      </c>
      <c r="N215" s="158">
        <f>SUM(O215:P215)</f>
        <v>0</v>
      </c>
      <c r="O215" s="163">
        <f t="shared" ref="O215:P215" si="186">SUM(O216:O217)</f>
        <v>0</v>
      </c>
      <c r="P215" s="161">
        <f t="shared" si="186"/>
        <v>0</v>
      </c>
      <c r="Q215" s="162">
        <f t="shared" si="185"/>
        <v>0</v>
      </c>
      <c r="R215" s="342"/>
      <c r="S215" s="343"/>
    </row>
    <row r="216" spans="2:19">
      <c r="B216" s="273" t="s">
        <v>517</v>
      </c>
      <c r="C216" s="274" t="s">
        <v>355</v>
      </c>
      <c r="D216" s="352"/>
      <c r="E216" s="217">
        <f t="shared" si="162"/>
        <v>0</v>
      </c>
      <c r="F216" s="220">
        <f t="shared" ref="F216:H217" si="187">IFERROR($D216*F$242/100, 0)</f>
        <v>0</v>
      </c>
      <c r="G216" s="221">
        <f t="shared" si="187"/>
        <v>0</v>
      </c>
      <c r="H216" s="222">
        <f t="shared" si="187"/>
        <v>0</v>
      </c>
      <c r="I216" s="217">
        <f t="shared" si="156"/>
        <v>0</v>
      </c>
      <c r="J216" s="220">
        <f t="shared" ref="J216:Q217" si="188">IFERROR($D216*J$242/100, 0)</f>
        <v>0</v>
      </c>
      <c r="K216" s="221">
        <f t="shared" si="188"/>
        <v>0</v>
      </c>
      <c r="L216" s="361">
        <f t="shared" si="188"/>
        <v>0</v>
      </c>
      <c r="M216" s="217">
        <f t="shared" si="188"/>
        <v>0</v>
      </c>
      <c r="N216" s="217">
        <f>SUM(O216:P216)</f>
        <v>0</v>
      </c>
      <c r="O216" s="224">
        <f t="shared" si="188"/>
        <v>0</v>
      </c>
      <c r="P216" s="222">
        <f t="shared" si="188"/>
        <v>0</v>
      </c>
      <c r="Q216" s="223">
        <f t="shared" si="188"/>
        <v>0</v>
      </c>
      <c r="R216" s="353"/>
      <c r="S216" s="354"/>
    </row>
    <row r="217" spans="2:19">
      <c r="B217" s="276" t="s">
        <v>518</v>
      </c>
      <c r="C217" s="264" t="s">
        <v>519</v>
      </c>
      <c r="D217" s="352"/>
      <c r="E217" s="217">
        <f t="shared" si="162"/>
        <v>0</v>
      </c>
      <c r="F217" s="220">
        <f t="shared" si="187"/>
        <v>0</v>
      </c>
      <c r="G217" s="221">
        <f t="shared" si="187"/>
        <v>0</v>
      </c>
      <c r="H217" s="222">
        <f t="shared" si="187"/>
        <v>0</v>
      </c>
      <c r="I217" s="217">
        <f t="shared" si="156"/>
        <v>0</v>
      </c>
      <c r="J217" s="220">
        <f t="shared" si="188"/>
        <v>0</v>
      </c>
      <c r="K217" s="221">
        <f t="shared" si="188"/>
        <v>0</v>
      </c>
      <c r="L217" s="361">
        <f t="shared" si="188"/>
        <v>0</v>
      </c>
      <c r="M217" s="217">
        <f t="shared" si="188"/>
        <v>0</v>
      </c>
      <c r="N217" s="217">
        <f>SUM(O217:P217)</f>
        <v>0</v>
      </c>
      <c r="O217" s="224">
        <f t="shared" si="188"/>
        <v>0</v>
      </c>
      <c r="P217" s="222">
        <f t="shared" si="188"/>
        <v>0</v>
      </c>
      <c r="Q217" s="223">
        <f t="shared" si="188"/>
        <v>0</v>
      </c>
      <c r="R217" s="353"/>
      <c r="S217" s="354"/>
    </row>
    <row r="218" spans="2:19" s="3" customFormat="1">
      <c r="B218" s="155" t="s">
        <v>170</v>
      </c>
      <c r="C218" s="215" t="s">
        <v>359</v>
      </c>
      <c r="D218" s="355">
        <f>SUM(D219:D233)</f>
        <v>0</v>
      </c>
      <c r="E218" s="158">
        <f t="shared" si="162"/>
        <v>0</v>
      </c>
      <c r="F218" s="159">
        <f>SUM(F219:F233)</f>
        <v>0</v>
      </c>
      <c r="G218" s="160">
        <f>SUM(G219:G233)</f>
        <v>0</v>
      </c>
      <c r="H218" s="161">
        <f>SUM(H219:H233)</f>
        <v>0</v>
      </c>
      <c r="I218" s="158">
        <f t="shared" si="156"/>
        <v>0</v>
      </c>
      <c r="J218" s="159">
        <f t="shared" ref="J218:Q218" si="189">SUM(J219:J233)</f>
        <v>0</v>
      </c>
      <c r="K218" s="160">
        <f t="shared" si="189"/>
        <v>0</v>
      </c>
      <c r="L218" s="487">
        <f t="shared" si="189"/>
        <v>0</v>
      </c>
      <c r="M218" s="158">
        <f t="shared" si="189"/>
        <v>0</v>
      </c>
      <c r="N218" s="158">
        <f>SUM(O218:P218)</f>
        <v>0</v>
      </c>
      <c r="O218" s="163">
        <f t="shared" ref="O218:P218" si="190">SUM(O219:O233)</f>
        <v>0</v>
      </c>
      <c r="P218" s="161">
        <f t="shared" si="190"/>
        <v>0</v>
      </c>
      <c r="Q218" s="162">
        <f t="shared" si="189"/>
        <v>0</v>
      </c>
      <c r="R218" s="342"/>
      <c r="S218" s="343"/>
    </row>
    <row r="219" spans="2:19">
      <c r="B219" s="273" t="s">
        <v>520</v>
      </c>
      <c r="C219" s="274" t="s">
        <v>361</v>
      </c>
      <c r="D219" s="352"/>
      <c r="E219" s="217">
        <f t="shared" si="162"/>
        <v>0</v>
      </c>
      <c r="F219" s="220">
        <f t="shared" ref="F219:H234" si="191">IFERROR($D219*F$242/100, 0)</f>
        <v>0</v>
      </c>
      <c r="G219" s="221">
        <f t="shared" si="191"/>
        <v>0</v>
      </c>
      <c r="H219" s="222">
        <f t="shared" si="191"/>
        <v>0</v>
      </c>
      <c r="I219" s="217">
        <f t="shared" si="156"/>
        <v>0</v>
      </c>
      <c r="J219" s="220">
        <f t="shared" ref="J219:Q234" si="192">IFERROR($D219*J$242/100, 0)</f>
        <v>0</v>
      </c>
      <c r="K219" s="221">
        <f t="shared" si="192"/>
        <v>0</v>
      </c>
      <c r="L219" s="361">
        <f t="shared" si="192"/>
        <v>0</v>
      </c>
      <c r="M219" s="217">
        <f t="shared" si="192"/>
        <v>0</v>
      </c>
      <c r="N219" s="217">
        <f>SUM(O219:P219)</f>
        <v>0</v>
      </c>
      <c r="O219" s="224">
        <f t="shared" si="192"/>
        <v>0</v>
      </c>
      <c r="P219" s="222">
        <f t="shared" si="192"/>
        <v>0</v>
      </c>
      <c r="Q219" s="223">
        <f t="shared" si="192"/>
        <v>0</v>
      </c>
      <c r="R219" s="353"/>
      <c r="S219" s="354"/>
    </row>
    <row r="220" spans="2:19">
      <c r="B220" s="273" t="s">
        <v>521</v>
      </c>
      <c r="C220" s="274" t="s">
        <v>363</v>
      </c>
      <c r="D220" s="352"/>
      <c r="E220" s="217">
        <f t="shared" si="162"/>
        <v>0</v>
      </c>
      <c r="F220" s="220">
        <f t="shared" si="191"/>
        <v>0</v>
      </c>
      <c r="G220" s="221">
        <f t="shared" si="191"/>
        <v>0</v>
      </c>
      <c r="H220" s="222">
        <f t="shared" si="191"/>
        <v>0</v>
      </c>
      <c r="I220" s="217">
        <f t="shared" si="156"/>
        <v>0</v>
      </c>
      <c r="J220" s="220">
        <f t="shared" si="192"/>
        <v>0</v>
      </c>
      <c r="K220" s="221">
        <f t="shared" si="192"/>
        <v>0</v>
      </c>
      <c r="L220" s="361">
        <f t="shared" si="192"/>
        <v>0</v>
      </c>
      <c r="M220" s="217">
        <f t="shared" si="192"/>
        <v>0</v>
      </c>
      <c r="N220" s="217">
        <f t="shared" ref="N220:N233" si="193">SUM(O220:P220)</f>
        <v>0</v>
      </c>
      <c r="O220" s="224">
        <f t="shared" si="192"/>
        <v>0</v>
      </c>
      <c r="P220" s="222">
        <f t="shared" si="192"/>
        <v>0</v>
      </c>
      <c r="Q220" s="223">
        <f t="shared" si="192"/>
        <v>0</v>
      </c>
      <c r="R220" s="353"/>
      <c r="S220" s="354"/>
    </row>
    <row r="221" spans="2:19">
      <c r="B221" s="273" t="s">
        <v>522</v>
      </c>
      <c r="C221" s="274" t="s">
        <v>365</v>
      </c>
      <c r="D221" s="352"/>
      <c r="E221" s="217">
        <f t="shared" si="162"/>
        <v>0</v>
      </c>
      <c r="F221" s="220">
        <f t="shared" si="191"/>
        <v>0</v>
      </c>
      <c r="G221" s="221">
        <f t="shared" si="191"/>
        <v>0</v>
      </c>
      <c r="H221" s="222">
        <f t="shared" si="191"/>
        <v>0</v>
      </c>
      <c r="I221" s="217">
        <f t="shared" si="156"/>
        <v>0</v>
      </c>
      <c r="J221" s="220">
        <f t="shared" si="192"/>
        <v>0</v>
      </c>
      <c r="K221" s="221">
        <f t="shared" si="192"/>
        <v>0</v>
      </c>
      <c r="L221" s="361">
        <f t="shared" si="192"/>
        <v>0</v>
      </c>
      <c r="M221" s="217">
        <f t="shared" si="192"/>
        <v>0</v>
      </c>
      <c r="N221" s="217">
        <f t="shared" si="193"/>
        <v>0</v>
      </c>
      <c r="O221" s="224">
        <f t="shared" si="192"/>
        <v>0</v>
      </c>
      <c r="P221" s="222">
        <f t="shared" si="192"/>
        <v>0</v>
      </c>
      <c r="Q221" s="223">
        <f t="shared" si="192"/>
        <v>0</v>
      </c>
      <c r="R221" s="353"/>
      <c r="S221" s="354"/>
    </row>
    <row r="222" spans="2:19">
      <c r="B222" s="273" t="s">
        <v>523</v>
      </c>
      <c r="C222" s="274" t="s">
        <v>367</v>
      </c>
      <c r="D222" s="352"/>
      <c r="E222" s="217">
        <f t="shared" si="162"/>
        <v>0</v>
      </c>
      <c r="F222" s="220">
        <f t="shared" si="191"/>
        <v>0</v>
      </c>
      <c r="G222" s="221">
        <f t="shared" si="191"/>
        <v>0</v>
      </c>
      <c r="H222" s="222">
        <f t="shared" si="191"/>
        <v>0</v>
      </c>
      <c r="I222" s="217">
        <f t="shared" si="156"/>
        <v>0</v>
      </c>
      <c r="J222" s="220">
        <f t="shared" si="192"/>
        <v>0</v>
      </c>
      <c r="K222" s="221">
        <f t="shared" si="192"/>
        <v>0</v>
      </c>
      <c r="L222" s="361">
        <f t="shared" si="192"/>
        <v>0</v>
      </c>
      <c r="M222" s="217">
        <f t="shared" si="192"/>
        <v>0</v>
      </c>
      <c r="N222" s="217">
        <f t="shared" si="193"/>
        <v>0</v>
      </c>
      <c r="O222" s="224">
        <f t="shared" si="192"/>
        <v>0</v>
      </c>
      <c r="P222" s="222">
        <f t="shared" si="192"/>
        <v>0</v>
      </c>
      <c r="Q222" s="223">
        <f t="shared" si="192"/>
        <v>0</v>
      </c>
      <c r="R222" s="353"/>
      <c r="S222" s="354"/>
    </row>
    <row r="223" spans="2:19">
      <c r="B223" s="273" t="s">
        <v>524</v>
      </c>
      <c r="C223" s="274" t="s">
        <v>369</v>
      </c>
      <c r="D223" s="352"/>
      <c r="E223" s="217">
        <f t="shared" si="162"/>
        <v>0</v>
      </c>
      <c r="F223" s="220">
        <f t="shared" si="191"/>
        <v>0</v>
      </c>
      <c r="G223" s="221">
        <f t="shared" si="191"/>
        <v>0</v>
      </c>
      <c r="H223" s="222">
        <f t="shared" si="191"/>
        <v>0</v>
      </c>
      <c r="I223" s="217">
        <f t="shared" si="156"/>
        <v>0</v>
      </c>
      <c r="J223" s="220">
        <f t="shared" si="192"/>
        <v>0</v>
      </c>
      <c r="K223" s="221">
        <f t="shared" si="192"/>
        <v>0</v>
      </c>
      <c r="L223" s="361">
        <f t="shared" si="192"/>
        <v>0</v>
      </c>
      <c r="M223" s="217">
        <f t="shared" si="192"/>
        <v>0</v>
      </c>
      <c r="N223" s="217">
        <f t="shared" si="193"/>
        <v>0</v>
      </c>
      <c r="O223" s="224">
        <f t="shared" si="192"/>
        <v>0</v>
      </c>
      <c r="P223" s="222">
        <f t="shared" si="192"/>
        <v>0</v>
      </c>
      <c r="Q223" s="223">
        <f t="shared" si="192"/>
        <v>0</v>
      </c>
      <c r="R223" s="353"/>
      <c r="S223" s="354"/>
    </row>
    <row r="224" spans="2:19">
      <c r="B224" s="273" t="s">
        <v>525</v>
      </c>
      <c r="C224" s="274" t="s">
        <v>371</v>
      </c>
      <c r="D224" s="352"/>
      <c r="E224" s="217">
        <f t="shared" si="162"/>
        <v>0</v>
      </c>
      <c r="F224" s="220">
        <f t="shared" si="191"/>
        <v>0</v>
      </c>
      <c r="G224" s="221">
        <f t="shared" si="191"/>
        <v>0</v>
      </c>
      <c r="H224" s="222">
        <f t="shared" si="191"/>
        <v>0</v>
      </c>
      <c r="I224" s="217">
        <f t="shared" si="156"/>
        <v>0</v>
      </c>
      <c r="J224" s="220">
        <f t="shared" si="192"/>
        <v>0</v>
      </c>
      <c r="K224" s="221">
        <f t="shared" si="192"/>
        <v>0</v>
      </c>
      <c r="L224" s="361">
        <f t="shared" si="192"/>
        <v>0</v>
      </c>
      <c r="M224" s="217">
        <f t="shared" si="192"/>
        <v>0</v>
      </c>
      <c r="N224" s="217">
        <f t="shared" si="193"/>
        <v>0</v>
      </c>
      <c r="O224" s="224">
        <f t="shared" si="192"/>
        <v>0</v>
      </c>
      <c r="P224" s="222">
        <f t="shared" si="192"/>
        <v>0</v>
      </c>
      <c r="Q224" s="223">
        <f t="shared" si="192"/>
        <v>0</v>
      </c>
      <c r="R224" s="353"/>
      <c r="S224" s="354"/>
    </row>
    <row r="225" spans="2:19">
      <c r="B225" s="273" t="s">
        <v>526</v>
      </c>
      <c r="C225" s="274" t="s">
        <v>373</v>
      </c>
      <c r="D225" s="352"/>
      <c r="E225" s="217">
        <f t="shared" si="162"/>
        <v>0</v>
      </c>
      <c r="F225" s="220">
        <f t="shared" si="191"/>
        <v>0</v>
      </c>
      <c r="G225" s="221">
        <f t="shared" si="191"/>
        <v>0</v>
      </c>
      <c r="H225" s="222">
        <f t="shared" si="191"/>
        <v>0</v>
      </c>
      <c r="I225" s="217">
        <f t="shared" si="156"/>
        <v>0</v>
      </c>
      <c r="J225" s="220">
        <f t="shared" si="192"/>
        <v>0</v>
      </c>
      <c r="K225" s="221">
        <f t="shared" si="192"/>
        <v>0</v>
      </c>
      <c r="L225" s="361">
        <f t="shared" si="192"/>
        <v>0</v>
      </c>
      <c r="M225" s="217">
        <f t="shared" si="192"/>
        <v>0</v>
      </c>
      <c r="N225" s="217">
        <f t="shared" si="193"/>
        <v>0</v>
      </c>
      <c r="O225" s="224">
        <f t="shared" si="192"/>
        <v>0</v>
      </c>
      <c r="P225" s="222">
        <f t="shared" si="192"/>
        <v>0</v>
      </c>
      <c r="Q225" s="223">
        <f t="shared" si="192"/>
        <v>0</v>
      </c>
      <c r="R225" s="353"/>
      <c r="S225" s="354"/>
    </row>
    <row r="226" spans="2:19">
      <c r="B226" s="273" t="s">
        <v>527</v>
      </c>
      <c r="C226" s="274" t="s">
        <v>375</v>
      </c>
      <c r="D226" s="352"/>
      <c r="E226" s="217">
        <f t="shared" si="162"/>
        <v>0</v>
      </c>
      <c r="F226" s="220">
        <f t="shared" si="191"/>
        <v>0</v>
      </c>
      <c r="G226" s="221">
        <f t="shared" si="191"/>
        <v>0</v>
      </c>
      <c r="H226" s="222">
        <f t="shared" si="191"/>
        <v>0</v>
      </c>
      <c r="I226" s="217">
        <f t="shared" si="156"/>
        <v>0</v>
      </c>
      <c r="J226" s="220">
        <f t="shared" si="192"/>
        <v>0</v>
      </c>
      <c r="K226" s="221">
        <f t="shared" si="192"/>
        <v>0</v>
      </c>
      <c r="L226" s="361">
        <f t="shared" si="192"/>
        <v>0</v>
      </c>
      <c r="M226" s="217">
        <f t="shared" si="192"/>
        <v>0</v>
      </c>
      <c r="N226" s="217">
        <f t="shared" si="193"/>
        <v>0</v>
      </c>
      <c r="O226" s="224">
        <f t="shared" si="192"/>
        <v>0</v>
      </c>
      <c r="P226" s="222">
        <f t="shared" si="192"/>
        <v>0</v>
      </c>
      <c r="Q226" s="223">
        <f t="shared" si="192"/>
        <v>0</v>
      </c>
      <c r="R226" s="353"/>
      <c r="S226" s="354"/>
    </row>
    <row r="227" spans="2:19">
      <c r="B227" s="273" t="s">
        <v>528</v>
      </c>
      <c r="C227" s="274" t="s">
        <v>377</v>
      </c>
      <c r="D227" s="352"/>
      <c r="E227" s="217">
        <f t="shared" si="162"/>
        <v>0</v>
      </c>
      <c r="F227" s="220">
        <f t="shared" si="191"/>
        <v>0</v>
      </c>
      <c r="G227" s="221">
        <f t="shared" si="191"/>
        <v>0</v>
      </c>
      <c r="H227" s="222">
        <f t="shared" si="191"/>
        <v>0</v>
      </c>
      <c r="I227" s="217">
        <f t="shared" si="156"/>
        <v>0</v>
      </c>
      <c r="J227" s="220">
        <f t="shared" si="192"/>
        <v>0</v>
      </c>
      <c r="K227" s="221">
        <f t="shared" si="192"/>
        <v>0</v>
      </c>
      <c r="L227" s="361">
        <f t="shared" si="192"/>
        <v>0</v>
      </c>
      <c r="M227" s="217">
        <f t="shared" si="192"/>
        <v>0</v>
      </c>
      <c r="N227" s="217">
        <f t="shared" si="193"/>
        <v>0</v>
      </c>
      <c r="O227" s="224">
        <f t="shared" si="192"/>
        <v>0</v>
      </c>
      <c r="P227" s="222">
        <f t="shared" si="192"/>
        <v>0</v>
      </c>
      <c r="Q227" s="223">
        <f t="shared" si="192"/>
        <v>0</v>
      </c>
      <c r="R227" s="353"/>
      <c r="S227" s="354"/>
    </row>
    <row r="228" spans="2:19">
      <c r="B228" s="273" t="s">
        <v>529</v>
      </c>
      <c r="C228" s="274" t="s">
        <v>379</v>
      </c>
      <c r="D228" s="352"/>
      <c r="E228" s="217">
        <f t="shared" si="162"/>
        <v>0</v>
      </c>
      <c r="F228" s="220">
        <f t="shared" si="191"/>
        <v>0</v>
      </c>
      <c r="G228" s="221">
        <f t="shared" si="191"/>
        <v>0</v>
      </c>
      <c r="H228" s="222">
        <f t="shared" si="191"/>
        <v>0</v>
      </c>
      <c r="I228" s="217">
        <f t="shared" si="156"/>
        <v>0</v>
      </c>
      <c r="J228" s="220">
        <f t="shared" si="192"/>
        <v>0</v>
      </c>
      <c r="K228" s="221">
        <f t="shared" si="192"/>
        <v>0</v>
      </c>
      <c r="L228" s="361">
        <f t="shared" si="192"/>
        <v>0</v>
      </c>
      <c r="M228" s="217">
        <f t="shared" si="192"/>
        <v>0</v>
      </c>
      <c r="N228" s="217">
        <f t="shared" si="193"/>
        <v>0</v>
      </c>
      <c r="O228" s="224">
        <f t="shared" si="192"/>
        <v>0</v>
      </c>
      <c r="P228" s="222">
        <f t="shared" si="192"/>
        <v>0</v>
      </c>
      <c r="Q228" s="223">
        <f t="shared" si="192"/>
        <v>0</v>
      </c>
      <c r="R228" s="353"/>
      <c r="S228" s="354"/>
    </row>
    <row r="229" spans="2:19">
      <c r="B229" s="273" t="s">
        <v>530</v>
      </c>
      <c r="C229" s="274" t="s">
        <v>381</v>
      </c>
      <c r="D229" s="352"/>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c r="B230" s="273" t="s">
        <v>531</v>
      </c>
      <c r="C230" s="274" t="s">
        <v>383</v>
      </c>
      <c r="D230" s="352"/>
      <c r="E230" s="217">
        <f t="shared" si="162"/>
        <v>0</v>
      </c>
      <c r="F230" s="220">
        <f t="shared" si="191"/>
        <v>0</v>
      </c>
      <c r="G230" s="221">
        <f t="shared" si="191"/>
        <v>0</v>
      </c>
      <c r="H230" s="222">
        <f t="shared" si="191"/>
        <v>0</v>
      </c>
      <c r="I230" s="217">
        <f t="shared" si="156"/>
        <v>0</v>
      </c>
      <c r="J230" s="220">
        <f t="shared" si="192"/>
        <v>0</v>
      </c>
      <c r="K230" s="221">
        <f t="shared" si="192"/>
        <v>0</v>
      </c>
      <c r="L230" s="361">
        <f t="shared" si="192"/>
        <v>0</v>
      </c>
      <c r="M230" s="217">
        <f t="shared" si="192"/>
        <v>0</v>
      </c>
      <c r="N230" s="217">
        <f t="shared" si="193"/>
        <v>0</v>
      </c>
      <c r="O230" s="224">
        <f t="shared" si="192"/>
        <v>0</v>
      </c>
      <c r="P230" s="222">
        <f t="shared" si="192"/>
        <v>0</v>
      </c>
      <c r="Q230" s="223">
        <f t="shared" si="192"/>
        <v>0</v>
      </c>
      <c r="R230" s="353"/>
      <c r="S230" s="354"/>
    </row>
    <row r="231" spans="2:19">
      <c r="B231" s="273" t="s">
        <v>532</v>
      </c>
      <c r="C231" s="274" t="s">
        <v>385</v>
      </c>
      <c r="D231" s="352"/>
      <c r="E231" s="217">
        <f t="shared" si="162"/>
        <v>0</v>
      </c>
      <c r="F231" s="220">
        <f t="shared" si="191"/>
        <v>0</v>
      </c>
      <c r="G231" s="221">
        <f t="shared" si="191"/>
        <v>0</v>
      </c>
      <c r="H231" s="222">
        <f t="shared" si="191"/>
        <v>0</v>
      </c>
      <c r="I231" s="217">
        <f t="shared" si="156"/>
        <v>0</v>
      </c>
      <c r="J231" s="220">
        <f t="shared" si="192"/>
        <v>0</v>
      </c>
      <c r="K231" s="221">
        <f t="shared" si="192"/>
        <v>0</v>
      </c>
      <c r="L231" s="361">
        <f t="shared" si="192"/>
        <v>0</v>
      </c>
      <c r="M231" s="217">
        <f t="shared" si="192"/>
        <v>0</v>
      </c>
      <c r="N231" s="217">
        <f t="shared" si="193"/>
        <v>0</v>
      </c>
      <c r="O231" s="224">
        <f t="shared" si="192"/>
        <v>0</v>
      </c>
      <c r="P231" s="222">
        <f t="shared" si="192"/>
        <v>0</v>
      </c>
      <c r="Q231" s="223">
        <f t="shared" si="192"/>
        <v>0</v>
      </c>
      <c r="R231" s="353"/>
      <c r="S231" s="354"/>
    </row>
    <row r="232" spans="2:19">
      <c r="B232" s="276" t="s">
        <v>533</v>
      </c>
      <c r="C232" s="264" t="s">
        <v>534</v>
      </c>
      <c r="D232" s="352"/>
      <c r="E232" s="217">
        <f t="shared" si="162"/>
        <v>0</v>
      </c>
      <c r="F232" s="220">
        <f t="shared" si="191"/>
        <v>0</v>
      </c>
      <c r="G232" s="221">
        <f t="shared" si="191"/>
        <v>0</v>
      </c>
      <c r="H232" s="222">
        <f t="shared" si="191"/>
        <v>0</v>
      </c>
      <c r="I232" s="217">
        <f t="shared" si="156"/>
        <v>0</v>
      </c>
      <c r="J232" s="220">
        <f t="shared" si="192"/>
        <v>0</v>
      </c>
      <c r="K232" s="221">
        <f t="shared" si="192"/>
        <v>0</v>
      </c>
      <c r="L232" s="361">
        <f t="shared" si="192"/>
        <v>0</v>
      </c>
      <c r="M232" s="217">
        <f t="shared" si="192"/>
        <v>0</v>
      </c>
      <c r="N232" s="217">
        <f t="shared" si="193"/>
        <v>0</v>
      </c>
      <c r="O232" s="224">
        <f t="shared" si="192"/>
        <v>0</v>
      </c>
      <c r="P232" s="222">
        <f t="shared" si="192"/>
        <v>0</v>
      </c>
      <c r="Q232" s="223">
        <f t="shared" si="192"/>
        <v>0</v>
      </c>
      <c r="R232" s="353"/>
      <c r="S232" s="354"/>
    </row>
    <row r="233" spans="2:19">
      <c r="B233" s="298" t="s">
        <v>535</v>
      </c>
      <c r="C233" s="299" t="s">
        <v>387</v>
      </c>
      <c r="D233" s="352"/>
      <c r="E233" s="217">
        <f t="shared" si="162"/>
        <v>0</v>
      </c>
      <c r="F233" s="220">
        <f t="shared" si="191"/>
        <v>0</v>
      </c>
      <c r="G233" s="221">
        <f t="shared" si="191"/>
        <v>0</v>
      </c>
      <c r="H233" s="222">
        <f t="shared" si="191"/>
        <v>0</v>
      </c>
      <c r="I233" s="217">
        <f t="shared" si="156"/>
        <v>0</v>
      </c>
      <c r="J233" s="220">
        <f t="shared" si="192"/>
        <v>0</v>
      </c>
      <c r="K233" s="221">
        <f t="shared" si="192"/>
        <v>0</v>
      </c>
      <c r="L233" s="361">
        <f t="shared" si="192"/>
        <v>0</v>
      </c>
      <c r="M233" s="217">
        <f t="shared" si="192"/>
        <v>0</v>
      </c>
      <c r="N233" s="217">
        <f t="shared" si="193"/>
        <v>0</v>
      </c>
      <c r="O233" s="224">
        <f t="shared" si="192"/>
        <v>0</v>
      </c>
      <c r="P233" s="222">
        <f t="shared" si="192"/>
        <v>0</v>
      </c>
      <c r="Q233" s="223">
        <f t="shared" si="192"/>
        <v>0</v>
      </c>
      <c r="R233" s="353"/>
      <c r="S233" s="354"/>
    </row>
    <row r="234" spans="2:19" s="3" customFormat="1">
      <c r="B234" s="155" t="s">
        <v>172</v>
      </c>
      <c r="C234" s="215" t="s">
        <v>389</v>
      </c>
      <c r="D234" s="495"/>
      <c r="E234" s="158">
        <f t="shared" si="162"/>
        <v>0</v>
      </c>
      <c r="F234" s="159">
        <f t="shared" si="191"/>
        <v>0</v>
      </c>
      <c r="G234" s="160">
        <f t="shared" si="191"/>
        <v>0</v>
      </c>
      <c r="H234" s="161">
        <f t="shared" si="191"/>
        <v>0</v>
      </c>
      <c r="I234" s="158">
        <f t="shared" si="156"/>
        <v>0</v>
      </c>
      <c r="J234" s="159">
        <f t="shared" si="192"/>
        <v>0</v>
      </c>
      <c r="K234" s="160">
        <f t="shared" si="192"/>
        <v>0</v>
      </c>
      <c r="L234" s="487">
        <f t="shared" si="192"/>
        <v>0</v>
      </c>
      <c r="M234" s="158">
        <f t="shared" si="192"/>
        <v>0</v>
      </c>
      <c r="N234" s="158">
        <f>SUM(O234:P234)</f>
        <v>0</v>
      </c>
      <c r="O234" s="496">
        <f t="shared" si="192"/>
        <v>0</v>
      </c>
      <c r="P234" s="497">
        <f t="shared" si="192"/>
        <v>0</v>
      </c>
      <c r="Q234" s="162">
        <f t="shared" si="192"/>
        <v>0</v>
      </c>
      <c r="R234" s="342"/>
      <c r="S234" s="343"/>
    </row>
    <row r="235" spans="2:19" s="3" customFormat="1">
      <c r="B235" s="155" t="s">
        <v>174</v>
      </c>
      <c r="C235" s="215" t="s">
        <v>391</v>
      </c>
      <c r="D235" s="355">
        <f>SUM(D236:D240)</f>
        <v>0</v>
      </c>
      <c r="E235" s="158">
        <f t="shared" si="162"/>
        <v>0</v>
      </c>
      <c r="F235" s="159">
        <f>SUM(F236:F240)</f>
        <v>0</v>
      </c>
      <c r="G235" s="160">
        <f>SUM(G236:G240)</f>
        <v>0</v>
      </c>
      <c r="H235" s="161">
        <f>SUM(H236:H240)</f>
        <v>0</v>
      </c>
      <c r="I235" s="158">
        <f t="shared" si="156"/>
        <v>0</v>
      </c>
      <c r="J235" s="159">
        <f t="shared" ref="J235:Q235" si="194">SUM(J236:J240)</f>
        <v>0</v>
      </c>
      <c r="K235" s="160">
        <f t="shared" si="194"/>
        <v>0</v>
      </c>
      <c r="L235" s="487">
        <f t="shared" si="194"/>
        <v>0</v>
      </c>
      <c r="M235" s="158">
        <f t="shared" si="194"/>
        <v>0</v>
      </c>
      <c r="N235" s="158">
        <f>SUM(O235:P235)</f>
        <v>0</v>
      </c>
      <c r="O235" s="163">
        <f t="shared" ref="O235:P235" si="195">SUM(O236:O240)</f>
        <v>0</v>
      </c>
      <c r="P235" s="161">
        <f t="shared" si="195"/>
        <v>0</v>
      </c>
      <c r="Q235" s="162">
        <f t="shared" si="194"/>
        <v>0</v>
      </c>
      <c r="R235" s="342"/>
      <c r="S235" s="343"/>
    </row>
    <row r="236" spans="2:19">
      <c r="B236" s="174" t="s">
        <v>536</v>
      </c>
      <c r="C236" s="376" t="s">
        <v>393</v>
      </c>
      <c r="D236" s="352"/>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c r="B237" s="174" t="s">
        <v>537</v>
      </c>
      <c r="C237" s="376" t="s">
        <v>449</v>
      </c>
      <c r="D237" s="352"/>
      <c r="E237" s="217">
        <f t="shared" si="162"/>
        <v>0</v>
      </c>
      <c r="F237" s="220">
        <f t="shared" si="196"/>
        <v>0</v>
      </c>
      <c r="G237" s="221">
        <f t="shared" si="196"/>
        <v>0</v>
      </c>
      <c r="H237" s="222">
        <f t="shared" si="196"/>
        <v>0</v>
      </c>
      <c r="I237" s="217">
        <f t="shared" si="156"/>
        <v>0</v>
      </c>
      <c r="J237" s="220">
        <f t="shared" si="197"/>
        <v>0</v>
      </c>
      <c r="K237" s="221">
        <f t="shared" si="197"/>
        <v>0</v>
      </c>
      <c r="L237" s="361">
        <f t="shared" si="197"/>
        <v>0</v>
      </c>
      <c r="M237" s="217">
        <f t="shared" si="197"/>
        <v>0</v>
      </c>
      <c r="N237" s="217">
        <f t="shared" ref="N237:N240" si="198">SUM(O237:P237)</f>
        <v>0</v>
      </c>
      <c r="O237" s="224">
        <f t="shared" si="197"/>
        <v>0</v>
      </c>
      <c r="P237" s="222">
        <f t="shared" si="197"/>
        <v>0</v>
      </c>
      <c r="Q237" s="223">
        <f t="shared" si="197"/>
        <v>0</v>
      </c>
      <c r="R237" s="353"/>
      <c r="S237" s="354"/>
    </row>
    <row r="238" spans="2:19">
      <c r="B238" s="273" t="s">
        <v>538</v>
      </c>
      <c r="C238" s="274" t="s">
        <v>397</v>
      </c>
      <c r="D238" s="352"/>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c r="B239" s="273" t="s">
        <v>539</v>
      </c>
      <c r="C239" s="264" t="s">
        <v>399</v>
      </c>
      <c r="D239" s="360"/>
      <c r="E239" s="227">
        <f t="shared" si="162"/>
        <v>0</v>
      </c>
      <c r="F239" s="228">
        <f t="shared" si="196"/>
        <v>0</v>
      </c>
      <c r="G239" s="229">
        <f t="shared" si="196"/>
        <v>0</v>
      </c>
      <c r="H239" s="230">
        <f t="shared" si="196"/>
        <v>0</v>
      </c>
      <c r="I239" s="227">
        <f t="shared" si="156"/>
        <v>0</v>
      </c>
      <c r="J239" s="228">
        <f t="shared" si="197"/>
        <v>0</v>
      </c>
      <c r="K239" s="229">
        <f t="shared" si="197"/>
        <v>0</v>
      </c>
      <c r="L239" s="498">
        <f t="shared" si="197"/>
        <v>0</v>
      </c>
      <c r="M239" s="227">
        <f t="shared" si="197"/>
        <v>0</v>
      </c>
      <c r="N239" s="217">
        <f t="shared" si="198"/>
        <v>0</v>
      </c>
      <c r="O239" s="232">
        <f t="shared" si="197"/>
        <v>0</v>
      </c>
      <c r="P239" s="230">
        <f t="shared" si="197"/>
        <v>0</v>
      </c>
      <c r="Q239" s="231">
        <f t="shared" si="197"/>
        <v>0</v>
      </c>
      <c r="R239" s="353"/>
      <c r="S239" s="354"/>
    </row>
    <row r="240" spans="2:19">
      <c r="B240" s="273" t="s">
        <v>540</v>
      </c>
      <c r="C240" s="264" t="s">
        <v>391</v>
      </c>
      <c r="D240" s="360"/>
      <c r="E240" s="227">
        <f t="shared" si="162"/>
        <v>0</v>
      </c>
      <c r="F240" s="228">
        <f t="shared" si="196"/>
        <v>0</v>
      </c>
      <c r="G240" s="229">
        <f t="shared" si="196"/>
        <v>0</v>
      </c>
      <c r="H240" s="230">
        <f t="shared" si="196"/>
        <v>0</v>
      </c>
      <c r="I240" s="227">
        <f t="shared" si="156"/>
        <v>0</v>
      </c>
      <c r="J240" s="228">
        <f t="shared" si="197"/>
        <v>0</v>
      </c>
      <c r="K240" s="229">
        <f t="shared" si="197"/>
        <v>0</v>
      </c>
      <c r="L240" s="498">
        <f t="shared" si="197"/>
        <v>0</v>
      </c>
      <c r="M240" s="227">
        <f t="shared" si="197"/>
        <v>0</v>
      </c>
      <c r="N240" s="217">
        <f t="shared" si="198"/>
        <v>0</v>
      </c>
      <c r="O240" s="232">
        <f t="shared" si="197"/>
        <v>0</v>
      </c>
      <c r="P240" s="230">
        <f t="shared" si="197"/>
        <v>0</v>
      </c>
      <c r="Q240" s="231">
        <f t="shared" si="197"/>
        <v>0</v>
      </c>
      <c r="R240" s="353"/>
      <c r="S240" s="354"/>
    </row>
    <row r="241" spans="2:19" ht="116.25" customHeight="1">
      <c r="B241" s="127" t="s">
        <v>198</v>
      </c>
      <c r="C241" s="128" t="s">
        <v>541</v>
      </c>
      <c r="D241" s="128" t="s">
        <v>246</v>
      </c>
      <c r="E241" s="129" t="s">
        <v>247</v>
      </c>
      <c r="F241" s="130" t="s">
        <v>248</v>
      </c>
      <c r="G241" s="131" t="s">
        <v>249</v>
      </c>
      <c r="H241" s="132" t="s">
        <v>250</v>
      </c>
      <c r="I241" s="133" t="s">
        <v>251</v>
      </c>
      <c r="J241" s="130" t="s">
        <v>252</v>
      </c>
      <c r="K241" s="131" t="s">
        <v>253</v>
      </c>
      <c r="L241" s="132" t="s">
        <v>254</v>
      </c>
      <c r="M241" s="129" t="s">
        <v>255</v>
      </c>
      <c r="N241" s="133" t="s">
        <v>256</v>
      </c>
      <c r="O241" s="135" t="s">
        <v>257</v>
      </c>
      <c r="P241" s="499" t="s">
        <v>258</v>
      </c>
      <c r="Q241" s="137" t="s">
        <v>456</v>
      </c>
      <c r="R241" s="353"/>
      <c r="S241" s="354"/>
    </row>
    <row r="242" spans="2:19" ht="38.25" customHeight="1">
      <c r="B242" s="166" t="s">
        <v>200</v>
      </c>
      <c r="C242" s="376" t="s">
        <v>542</v>
      </c>
      <c r="D242" s="149">
        <f>ROUND((E242+I242+M242+N242+Q242),1)</f>
        <v>100</v>
      </c>
      <c r="E242" s="150">
        <f>SUM(F242:H242)</f>
        <v>2.6951740989615147</v>
      </c>
      <c r="F242" s="151">
        <f>IFERROR((F25+F26)/($D$25+$D$26)*100, 0)</f>
        <v>1.4074526572999386</v>
      </c>
      <c r="G242" s="152">
        <f>IFERROR((G25+G26)/($D$25+$D$26)*100, 0)</f>
        <v>1.2877214416615761</v>
      </c>
      <c r="H242" s="153">
        <f>IFERROR((H25+H26)/($D$25+$D$26)*100, 0)</f>
        <v>0</v>
      </c>
      <c r="I242" s="150">
        <f>SUM(J242:L242)</f>
        <v>2.7587049480757475</v>
      </c>
      <c r="J242" s="151">
        <f t="shared" ref="J242:Q242" si="199">IFERROR((J25+J26)/($D$25+$D$26)*100, 0)</f>
        <v>1.3292608430054975</v>
      </c>
      <c r="K242" s="152">
        <f t="shared" si="199"/>
        <v>1.42944410507025</v>
      </c>
      <c r="L242" s="493">
        <f t="shared" si="199"/>
        <v>0</v>
      </c>
      <c r="M242" s="150">
        <f t="shared" si="199"/>
        <v>0</v>
      </c>
      <c r="N242" s="154">
        <f t="shared" si="199"/>
        <v>0.24679291386682953</v>
      </c>
      <c r="O242" s="494">
        <f t="shared" si="199"/>
        <v>0.24679291386682953</v>
      </c>
      <c r="P242" s="153">
        <f t="shared" si="199"/>
        <v>0</v>
      </c>
      <c r="Q242" s="154">
        <f t="shared" si="199"/>
        <v>94.299328039095911</v>
      </c>
      <c r="R242" s="353"/>
      <c r="S242" s="354"/>
    </row>
    <row r="243" spans="2:19" ht="33.75" customHeight="1">
      <c r="B243" s="300" t="s">
        <v>202</v>
      </c>
      <c r="C243" s="500" t="s">
        <v>543</v>
      </c>
      <c r="D243" s="501">
        <f>ROUND((E243+I243+M243+N243+Q243),1)</f>
        <v>0</v>
      </c>
      <c r="E243" s="502">
        <f>SUM(F243:H243)</f>
        <v>0</v>
      </c>
      <c r="F243" s="503"/>
      <c r="G243" s="504"/>
      <c r="H243" s="505"/>
      <c r="I243" s="502">
        <f>SUM(J243:L243)</f>
        <v>0</v>
      </c>
      <c r="J243" s="503"/>
      <c r="K243" s="504"/>
      <c r="L243" s="506"/>
      <c r="M243" s="507"/>
      <c r="N243" s="508"/>
      <c r="O243" s="509"/>
      <c r="P243" s="505"/>
      <c r="Q243" s="508"/>
      <c r="R243" s="353"/>
      <c r="S243" s="354"/>
    </row>
    <row r="244" spans="2:19">
      <c r="R244" s="354"/>
      <c r="S244" s="354"/>
    </row>
    <row r="245" spans="2:19">
      <c r="C245" s="510" t="s">
        <v>544</v>
      </c>
    </row>
    <row r="246" spans="2:19">
      <c r="C246" s="511" t="s">
        <v>545</v>
      </c>
    </row>
    <row r="247" spans="2:19">
      <c r="C247" s="512" t="s">
        <v>546</v>
      </c>
      <c r="D247" s="513">
        <f>$E$24+$I$24+$M$24+$O$24-$E$51-$I$51-$M$51-$O$51-$E$61-$I$61-$M$61-$O$61-$E$62-$I$62-$M$62-$O$62-$E$63-$I$63-$M$63-$O$63-$E$64-$I$64-$M$64-$O$64-$E$107-$I$107-$M$107-$O$107-$E$114-$I$114-$M$114-$O$114-$E$204-$M$204-$I$204-$O$204-$E$211-$I$211-$M$211-$O$211</f>
        <v>21.643332681734879</v>
      </c>
    </row>
    <row r="248" spans="2:19">
      <c r="C248" s="512" t="s">
        <v>547</v>
      </c>
      <c r="D248" s="513">
        <f>$E$24+$I$24+$M$24-$E$51-$I$51-$M$51-$E$61-$I$61-$M$61-$E$62-$I$62-$M$62-$E$63-$I$63-$M$63-$E$64-$I$64-$M$64-$E$107-$I$107-$M$107-$E$114-$I$114-$M$114-$E$204-$M$204-$I$204-$E$211-$I$211-$M$211</f>
        <v>20.533184117287721</v>
      </c>
    </row>
  </sheetData>
  <sheetProtection password="F757" sheet="1" objects="1" scenarios="1"/>
  <mergeCells count="1">
    <mergeCell ref="B8:Q8"/>
  </mergeCells>
  <pageMargins left="0.7" right="0.7" top="0.75" bottom="0.75" header="0.3" footer="0.3"/>
  <pageSetup scale="38" fitToHeight="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E56"/>
  <sheetViews>
    <sheetView zoomScale="93" zoomScaleNormal="93" workbookViewId="0"/>
  </sheetViews>
  <sheetFormatPr defaultColWidth="9.28515625" defaultRowHeight="15"/>
  <cols>
    <col min="1" max="2" width="9.28515625" style="514"/>
    <col min="3" max="3" width="51.5703125" style="514" customWidth="1"/>
    <col min="4" max="4" width="22.5703125" style="515" customWidth="1"/>
    <col min="5" max="5" width="22.7109375" style="514" customWidth="1"/>
    <col min="6" max="6" width="35.7109375" style="514" customWidth="1"/>
    <col min="7" max="16384" width="9.28515625" style="514"/>
  </cols>
  <sheetData>
    <row r="1" spans="1:5">
      <c r="A1" s="516" t="s">
        <v>0</v>
      </c>
      <c r="B1" s="517"/>
      <c r="C1" s="517"/>
      <c r="D1" s="518"/>
      <c r="E1" s="517"/>
    </row>
    <row r="2" spans="1:5">
      <c r="A2" s="516" t="s">
        <v>1</v>
      </c>
      <c r="B2" s="517"/>
      <c r="C2" s="517"/>
      <c r="D2" s="518"/>
      <c r="E2" s="517"/>
    </row>
    <row r="3" spans="1:5">
      <c r="A3" s="517"/>
      <c r="B3" s="517"/>
      <c r="C3" s="517"/>
      <c r="D3" s="518"/>
      <c r="E3" s="517"/>
    </row>
    <row r="4" spans="1:5">
      <c r="A4" s="517"/>
      <c r="B4" s="517"/>
      <c r="C4" s="517"/>
      <c r="D4" s="518"/>
      <c r="E4" s="517"/>
    </row>
    <row r="5" spans="1:5">
      <c r="A5" s="519" t="s">
        <v>548</v>
      </c>
      <c r="B5" s="517"/>
      <c r="C5" s="517"/>
      <c r="D5" s="518"/>
      <c r="E5" s="517"/>
    </row>
    <row r="6" spans="1:5">
      <c r="A6" s="1480" t="s">
        <v>549</v>
      </c>
      <c r="B6" s="1481"/>
      <c r="C6" s="1481"/>
      <c r="D6" s="1481"/>
      <c r="E6" s="1481"/>
    </row>
    <row r="7" spans="1:5">
      <c r="A7" s="1482"/>
      <c r="B7" s="1482"/>
      <c r="C7" s="1482"/>
      <c r="D7" s="1482"/>
      <c r="E7" s="1482"/>
    </row>
    <row r="8" spans="1:5">
      <c r="A8" s="517"/>
      <c r="B8" s="517"/>
      <c r="C8" s="517"/>
      <c r="D8" s="518"/>
      <c r="E8" s="517"/>
    </row>
    <row r="9" spans="1:5" ht="35.25" customHeight="1">
      <c r="B9" s="1475" t="s">
        <v>550</v>
      </c>
      <c r="C9" s="1475"/>
      <c r="D9" s="1475"/>
      <c r="E9" s="1475"/>
    </row>
    <row r="10" spans="1:5" ht="24.75" customHeight="1">
      <c r="B10" s="521" t="s">
        <v>4</v>
      </c>
      <c r="C10" s="522" t="s">
        <v>65</v>
      </c>
      <c r="D10" s="523" t="s">
        <v>66</v>
      </c>
      <c r="E10" s="524" t="s">
        <v>67</v>
      </c>
    </row>
    <row r="11" spans="1:5" ht="41.25" customHeight="1">
      <c r="B11" s="525" t="s">
        <v>551</v>
      </c>
      <c r="C11" s="526" t="s">
        <v>552</v>
      </c>
      <c r="D11" s="527">
        <v>3276.2</v>
      </c>
      <c r="E11" s="528"/>
    </row>
    <row r="12" spans="1:5" ht="46.5" customHeight="1">
      <c r="B12" s="525" t="s">
        <v>69</v>
      </c>
      <c r="C12" s="526" t="s">
        <v>553</v>
      </c>
      <c r="D12" s="529">
        <f>SUM(D13:D14)+D18</f>
        <v>6</v>
      </c>
      <c r="E12" s="528" t="s">
        <v>554</v>
      </c>
    </row>
    <row r="13" spans="1:5" ht="41.25" customHeight="1">
      <c r="B13" s="530" t="s">
        <v>71</v>
      </c>
      <c r="C13" s="531" t="s">
        <v>555</v>
      </c>
      <c r="D13" s="532">
        <f>VAS076_F_Paskirstomasil23IsViso</f>
        <v>1</v>
      </c>
      <c r="E13" s="117" t="s">
        <v>554</v>
      </c>
    </row>
    <row r="14" spans="1:5" ht="40.5" customHeight="1">
      <c r="B14" s="63" t="s">
        <v>77</v>
      </c>
      <c r="C14" s="83" t="s">
        <v>556</v>
      </c>
      <c r="D14" s="84">
        <f>VAS076_F_Paskirstomasil24IsViso</f>
        <v>5</v>
      </c>
      <c r="E14" s="66" t="s">
        <v>554</v>
      </c>
    </row>
    <row r="15" spans="1:5" ht="40.5" customHeight="1">
      <c r="B15" s="63" t="s">
        <v>79</v>
      </c>
      <c r="C15" s="83" t="s">
        <v>557</v>
      </c>
      <c r="D15" s="84">
        <f>VAS076_F_Paskirstomasil241NuotekuSurinkimas</f>
        <v>2</v>
      </c>
      <c r="E15" s="66" t="s">
        <v>554</v>
      </c>
    </row>
    <row r="16" spans="1:5" ht="36.75" customHeight="1">
      <c r="B16" s="63" t="s">
        <v>87</v>
      </c>
      <c r="C16" s="83" t="s">
        <v>558</v>
      </c>
      <c r="D16" s="84">
        <f>VAS076_F_Paskirstomasil242NuotekuValymas</f>
        <v>3</v>
      </c>
      <c r="E16" s="66" t="s">
        <v>554</v>
      </c>
    </row>
    <row r="17" spans="2:5" ht="34.5" customHeight="1">
      <c r="B17" s="63" t="s">
        <v>97</v>
      </c>
      <c r="C17" s="83" t="s">
        <v>559</v>
      </c>
      <c r="D17" s="84">
        <f>VAS076_F_Paskirstomasil243NuotekuDumblo</f>
        <v>0</v>
      </c>
      <c r="E17" s="66" t="s">
        <v>554</v>
      </c>
    </row>
    <row r="18" spans="2:5" ht="31.5" customHeight="1">
      <c r="B18" s="67" t="s">
        <v>105</v>
      </c>
      <c r="C18" s="83" t="s">
        <v>560</v>
      </c>
      <c r="D18" s="84">
        <f>VAS076_F_Paskirstomasil25PavirsiniuNuoteku</f>
        <v>0</v>
      </c>
      <c r="E18" s="66" t="s">
        <v>554</v>
      </c>
    </row>
    <row r="19" spans="2:5" ht="24">
      <c r="B19" s="59" t="s">
        <v>110</v>
      </c>
      <c r="C19" s="533" t="s">
        <v>561</v>
      </c>
      <c r="D19" s="82">
        <f>SUM(D20:D29)</f>
        <v>-4.5474735088646412E-13</v>
      </c>
      <c r="E19" s="62"/>
    </row>
    <row r="20" spans="2:5">
      <c r="B20" s="63" t="s">
        <v>112</v>
      </c>
      <c r="C20" s="534" t="s">
        <v>562</v>
      </c>
      <c r="D20" s="535"/>
      <c r="E20" s="66"/>
    </row>
    <row r="21" spans="2:5" ht="24">
      <c r="B21" s="63" t="s">
        <v>121</v>
      </c>
      <c r="C21" s="534" t="s">
        <v>563</v>
      </c>
      <c r="D21" s="535"/>
      <c r="E21" s="66"/>
    </row>
    <row r="22" spans="2:5">
      <c r="B22" s="63" t="s">
        <v>295</v>
      </c>
      <c r="C22" s="534" t="s">
        <v>564</v>
      </c>
      <c r="D22" s="535"/>
      <c r="E22" s="66"/>
    </row>
    <row r="23" spans="2:5">
      <c r="B23" s="63" t="s">
        <v>300</v>
      </c>
      <c r="C23" s="534" t="s">
        <v>565</v>
      </c>
      <c r="D23" s="535"/>
      <c r="E23" s="66"/>
    </row>
    <row r="24" spans="2:5">
      <c r="B24" s="63" t="s">
        <v>305</v>
      </c>
      <c r="C24" s="534" t="s">
        <v>566</v>
      </c>
      <c r="D24" s="535"/>
      <c r="E24" s="66"/>
    </row>
    <row r="25" spans="2:5">
      <c r="B25" s="63" t="s">
        <v>311</v>
      </c>
      <c r="C25" s="534" t="s">
        <v>567</v>
      </c>
      <c r="D25" s="535"/>
      <c r="E25" s="66"/>
    </row>
    <row r="26" spans="2:5" ht="24">
      <c r="B26" s="63" t="s">
        <v>315</v>
      </c>
      <c r="C26" s="534" t="s">
        <v>568</v>
      </c>
      <c r="D26" s="535"/>
      <c r="E26" s="66"/>
    </row>
    <row r="27" spans="2:5">
      <c r="B27" s="63" t="s">
        <v>324</v>
      </c>
      <c r="C27" s="534" t="s">
        <v>569</v>
      </c>
      <c r="D27" s="535"/>
      <c r="E27" s="66"/>
    </row>
    <row r="28" spans="2:5" ht="24">
      <c r="B28" s="67" t="s">
        <v>326</v>
      </c>
      <c r="C28" s="536" t="s">
        <v>570</v>
      </c>
      <c r="D28" s="537"/>
      <c r="E28" s="70"/>
    </row>
    <row r="29" spans="2:5" ht="24">
      <c r="B29" s="538" t="s">
        <v>338</v>
      </c>
      <c r="C29" s="539" t="s">
        <v>571</v>
      </c>
      <c r="D29" s="540">
        <f>D11-D12-D30-D20-D21-D22-D23-D24-D25-D26-D27-D28</f>
        <v>-4.5474735088646412E-13</v>
      </c>
      <c r="E29" s="124"/>
    </row>
    <row r="30" spans="2:5">
      <c r="B30" s="71" t="s">
        <v>130</v>
      </c>
      <c r="C30" s="541" t="s">
        <v>572</v>
      </c>
      <c r="D30" s="542">
        <f>SUM(D31:D33)</f>
        <v>3270.2000000000003</v>
      </c>
      <c r="E30" s="66" t="s">
        <v>554</v>
      </c>
    </row>
    <row r="31" spans="2:5">
      <c r="B31" s="63" t="s">
        <v>132</v>
      </c>
      <c r="C31" s="534" t="s">
        <v>573</v>
      </c>
      <c r="D31" s="84">
        <f>VAS076_F_Paskirstomasil2Apskaitosveikla1</f>
        <v>0</v>
      </c>
      <c r="E31" s="66" t="s">
        <v>554</v>
      </c>
    </row>
    <row r="32" spans="2:5">
      <c r="B32" s="63" t="s">
        <v>134</v>
      </c>
      <c r="C32" s="83" t="s">
        <v>574</v>
      </c>
      <c r="D32" s="84">
        <f>VAS076_F_Paskirstomasil2Kitareguliuoja1</f>
        <v>0</v>
      </c>
      <c r="E32" s="66" t="s">
        <v>554</v>
      </c>
    </row>
    <row r="33" spans="2:5">
      <c r="B33" s="67" t="s">
        <v>142</v>
      </c>
      <c r="C33" s="91" t="s">
        <v>575</v>
      </c>
      <c r="D33" s="92">
        <f>VAS076_F_Paskirstomasil27KitosVeiklos</f>
        <v>3270.2000000000003</v>
      </c>
      <c r="E33" s="70" t="s">
        <v>554</v>
      </c>
    </row>
    <row r="34" spans="2:5" ht="24">
      <c r="B34" s="525" t="s">
        <v>576</v>
      </c>
      <c r="C34" s="526" t="s">
        <v>577</v>
      </c>
      <c r="D34" s="527"/>
      <c r="E34" s="528"/>
    </row>
    <row r="35" spans="2:5" ht="36">
      <c r="B35" s="525" t="s">
        <v>144</v>
      </c>
      <c r="C35" s="526" t="s">
        <v>578</v>
      </c>
      <c r="D35" s="529">
        <f>SUM(D36:D37)+D41</f>
        <v>153</v>
      </c>
      <c r="E35" s="528" t="s">
        <v>579</v>
      </c>
    </row>
    <row r="36" spans="2:5" ht="24">
      <c r="B36" s="530" t="s">
        <v>146</v>
      </c>
      <c r="C36" s="531" t="s">
        <v>580</v>
      </c>
      <c r="D36" s="532">
        <f>VAS075_F_Paskirstomasil13IsViso</f>
        <v>20</v>
      </c>
      <c r="E36" s="117" t="s">
        <v>579</v>
      </c>
    </row>
    <row r="37" spans="2:5" ht="24">
      <c r="B37" s="63" t="s">
        <v>148</v>
      </c>
      <c r="C37" s="83" t="s">
        <v>581</v>
      </c>
      <c r="D37" s="84">
        <f>VAS075_F_Paskirstomasil14IsViso</f>
        <v>133</v>
      </c>
      <c r="E37" s="66" t="s">
        <v>579</v>
      </c>
    </row>
    <row r="38" spans="2:5" ht="24">
      <c r="B38" s="63" t="s">
        <v>582</v>
      </c>
      <c r="C38" s="83" t="s">
        <v>583</v>
      </c>
      <c r="D38" s="84">
        <f>VAS075_F_Paskirstomasil141NuotekuSurinkimas</f>
        <v>66</v>
      </c>
      <c r="E38" s="66" t="s">
        <v>579</v>
      </c>
    </row>
    <row r="39" spans="2:5" ht="24">
      <c r="B39" s="63" t="s">
        <v>584</v>
      </c>
      <c r="C39" s="83" t="s">
        <v>585</v>
      </c>
      <c r="D39" s="84">
        <f>VAS075_F_Paskirstomasil142NuotekuValymas</f>
        <v>67</v>
      </c>
      <c r="E39" s="66" t="s">
        <v>579</v>
      </c>
    </row>
    <row r="40" spans="2:5" ht="24">
      <c r="B40" s="63" t="s">
        <v>586</v>
      </c>
      <c r="C40" s="83" t="s">
        <v>587</v>
      </c>
      <c r="D40" s="84">
        <f>VAS075_F_Paskirstomasil143NuotekuDumblo</f>
        <v>0</v>
      </c>
      <c r="E40" s="66" t="s">
        <v>579</v>
      </c>
    </row>
    <row r="41" spans="2:5" ht="24">
      <c r="B41" s="67" t="s">
        <v>150</v>
      </c>
      <c r="C41" s="83" t="s">
        <v>588</v>
      </c>
      <c r="D41" s="84">
        <f>VAS075_F_Paskirstomasil15PavirsiniuNuoteku</f>
        <v>0</v>
      </c>
      <c r="E41" s="66" t="s">
        <v>579</v>
      </c>
    </row>
    <row r="42" spans="2:5" ht="24">
      <c r="B42" s="59" t="s">
        <v>495</v>
      </c>
      <c r="C42" s="533" t="s">
        <v>589</v>
      </c>
      <c r="D42" s="82">
        <f>SUM(D43:D52)</f>
        <v>-5542.2000000000007</v>
      </c>
      <c r="E42" s="62"/>
    </row>
    <row r="43" spans="2:5">
      <c r="B43" s="63" t="s">
        <v>497</v>
      </c>
      <c r="C43" s="534" t="s">
        <v>562</v>
      </c>
      <c r="D43" s="535"/>
      <c r="E43" s="66"/>
    </row>
    <row r="44" spans="2:5" ht="24">
      <c r="B44" s="63" t="s">
        <v>156</v>
      </c>
      <c r="C44" s="534" t="s">
        <v>563</v>
      </c>
      <c r="D44" s="535"/>
      <c r="E44" s="66"/>
    </row>
    <row r="45" spans="2:5">
      <c r="B45" s="63" t="s">
        <v>158</v>
      </c>
      <c r="C45" s="534" t="s">
        <v>564</v>
      </c>
      <c r="D45" s="535"/>
      <c r="E45" s="66"/>
    </row>
    <row r="46" spans="2:5">
      <c r="B46" s="63" t="s">
        <v>160</v>
      </c>
      <c r="C46" s="534" t="s">
        <v>565</v>
      </c>
      <c r="D46" s="535"/>
      <c r="E46" s="66"/>
    </row>
    <row r="47" spans="2:5">
      <c r="B47" s="63" t="s">
        <v>162</v>
      </c>
      <c r="C47" s="534" t="s">
        <v>566</v>
      </c>
      <c r="D47" s="535"/>
      <c r="E47" s="66"/>
    </row>
    <row r="48" spans="2:5">
      <c r="B48" s="63" t="s">
        <v>164</v>
      </c>
      <c r="C48" s="534" t="s">
        <v>567</v>
      </c>
      <c r="D48" s="535"/>
      <c r="E48" s="66"/>
    </row>
    <row r="49" spans="2:5" ht="24">
      <c r="B49" s="63" t="s">
        <v>166</v>
      </c>
      <c r="C49" s="534" t="s">
        <v>568</v>
      </c>
      <c r="D49" s="535"/>
      <c r="E49" s="66"/>
    </row>
    <row r="50" spans="2:5">
      <c r="B50" s="63" t="s">
        <v>168</v>
      </c>
      <c r="C50" s="534" t="s">
        <v>569</v>
      </c>
      <c r="D50" s="535"/>
      <c r="E50" s="66"/>
    </row>
    <row r="51" spans="2:5" ht="24">
      <c r="B51" s="67" t="s">
        <v>170</v>
      </c>
      <c r="C51" s="536" t="s">
        <v>570</v>
      </c>
      <c r="D51" s="537"/>
      <c r="E51" s="70"/>
    </row>
    <row r="52" spans="2:5" ht="24">
      <c r="B52" s="538" t="s">
        <v>172</v>
      </c>
      <c r="C52" s="539" t="s">
        <v>590</v>
      </c>
      <c r="D52" s="543">
        <f>D34-D35-D53-D43-D44-D45-D46-D47-D48-D49-D50-D51</f>
        <v>-5542.2000000000007</v>
      </c>
      <c r="E52" s="124"/>
    </row>
    <row r="53" spans="2:5">
      <c r="B53" s="71" t="s">
        <v>198</v>
      </c>
      <c r="C53" s="541" t="s">
        <v>591</v>
      </c>
      <c r="D53" s="542">
        <f>D54+D55+D56</f>
        <v>5389.2000000000007</v>
      </c>
      <c r="E53" s="66" t="s">
        <v>579</v>
      </c>
    </row>
    <row r="54" spans="2:5">
      <c r="B54" s="63" t="s">
        <v>200</v>
      </c>
      <c r="C54" s="534" t="s">
        <v>592</v>
      </c>
      <c r="D54" s="84">
        <f>VAS075_F_Paskirstomasil1Apskaitosveikla1</f>
        <v>0</v>
      </c>
      <c r="E54" s="66" t="s">
        <v>579</v>
      </c>
    </row>
    <row r="55" spans="2:5">
      <c r="B55" s="63" t="s">
        <v>202</v>
      </c>
      <c r="C55" s="83" t="s">
        <v>593</v>
      </c>
      <c r="D55" s="84">
        <f>VAS075_F_Paskirstomasil1Kitareguliuoja1</f>
        <v>0</v>
      </c>
      <c r="E55" s="66" t="s">
        <v>579</v>
      </c>
    </row>
    <row r="56" spans="2:5">
      <c r="B56" s="121" t="s">
        <v>210</v>
      </c>
      <c r="C56" s="122" t="s">
        <v>594</v>
      </c>
      <c r="D56" s="123">
        <f>VAS075_F_Paskirstomasil17KitosVeiklos</f>
        <v>5389.2000000000007</v>
      </c>
      <c r="E56" s="124" t="s">
        <v>579</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R164"/>
  <sheetViews>
    <sheetView zoomScale="90" zoomScaleNormal="90" workbookViewId="0"/>
  </sheetViews>
  <sheetFormatPr defaultColWidth="9.140625" defaultRowHeight="15"/>
  <cols>
    <col min="1" max="2" width="9.140625" style="33"/>
    <col min="3" max="3" width="61.42578125" style="33" customWidth="1"/>
    <col min="4" max="4" width="11" style="33" customWidth="1"/>
    <col min="5" max="5" width="11.42578125" style="33" customWidth="1"/>
    <col min="6" max="7" width="14.140625" style="33" customWidth="1"/>
    <col min="8" max="8" width="15.140625" style="33" customWidth="1"/>
    <col min="9" max="9" width="11" style="33" customWidth="1"/>
    <col min="10" max="10" width="11.5703125" style="33" customWidth="1"/>
    <col min="11" max="11" width="13.42578125" style="33" customWidth="1"/>
    <col min="12" max="12" width="12.140625" style="33" customWidth="1"/>
    <col min="13" max="13" width="21" style="33" customWidth="1"/>
    <col min="14" max="16" width="16.28515625" style="33" customWidth="1"/>
    <col min="17" max="17" width="23.28515625" style="33" customWidth="1"/>
    <col min="18" max="18" width="15.5703125" style="33" customWidth="1"/>
    <col min="19" max="16384" width="9.140625" style="33"/>
  </cols>
  <sheetData>
    <row r="1" spans="1:17">
      <c r="A1" s="544" t="s">
        <v>0</v>
      </c>
      <c r="B1" s="545"/>
      <c r="C1" s="545"/>
      <c r="D1" s="545"/>
      <c r="E1" s="545"/>
      <c r="F1" s="545"/>
      <c r="G1" s="545"/>
      <c r="H1" s="545"/>
      <c r="I1" s="545"/>
      <c r="J1" s="545"/>
      <c r="K1" s="545"/>
      <c r="L1" s="545"/>
      <c r="M1" s="545"/>
      <c r="N1" s="545"/>
      <c r="O1" s="545"/>
      <c r="P1" s="545"/>
      <c r="Q1" s="545"/>
    </row>
    <row r="2" spans="1:17">
      <c r="A2" s="544" t="s">
        <v>1</v>
      </c>
      <c r="B2" s="545"/>
      <c r="C2" s="545"/>
      <c r="D2" s="545"/>
      <c r="E2" s="545"/>
      <c r="F2" s="545"/>
      <c r="G2" s="545"/>
      <c r="H2" s="545"/>
      <c r="I2" s="545"/>
      <c r="J2" s="545"/>
      <c r="K2" s="545"/>
      <c r="L2" s="545"/>
      <c r="M2" s="545"/>
      <c r="N2" s="545"/>
      <c r="O2" s="545"/>
      <c r="P2" s="545"/>
      <c r="Q2" s="545"/>
    </row>
    <row r="3" spans="1:17">
      <c r="A3" s="545"/>
      <c r="B3" s="545"/>
      <c r="C3" s="545"/>
      <c r="D3" s="545"/>
      <c r="E3" s="545"/>
      <c r="F3" s="545"/>
      <c r="G3" s="545"/>
      <c r="H3" s="545"/>
      <c r="I3" s="545"/>
      <c r="J3" s="545"/>
      <c r="K3" s="545"/>
      <c r="L3" s="545"/>
      <c r="M3" s="545"/>
      <c r="N3" s="545"/>
      <c r="O3" s="545"/>
      <c r="P3" s="545"/>
      <c r="Q3" s="545"/>
    </row>
    <row r="4" spans="1:17">
      <c r="A4" s="545"/>
      <c r="B4" s="545"/>
      <c r="C4" s="545"/>
      <c r="D4" s="545"/>
      <c r="E4" s="545"/>
      <c r="F4" s="545"/>
      <c r="G4" s="545"/>
      <c r="H4" s="545"/>
      <c r="I4" s="545"/>
      <c r="J4" s="545"/>
      <c r="K4" s="545"/>
      <c r="L4" s="545"/>
      <c r="M4" s="545"/>
      <c r="N4" s="545"/>
      <c r="O4" s="545"/>
      <c r="P4" s="545"/>
      <c r="Q4" s="545"/>
    </row>
    <row r="5" spans="1:17">
      <c r="A5" s="546" t="s">
        <v>595</v>
      </c>
      <c r="B5" s="545"/>
      <c r="C5" s="545"/>
      <c r="D5" s="545"/>
      <c r="E5" s="545"/>
      <c r="F5" s="545"/>
      <c r="G5" s="545"/>
      <c r="H5" s="545"/>
      <c r="I5" s="545"/>
      <c r="J5" s="545"/>
      <c r="K5" s="545"/>
      <c r="L5" s="545"/>
      <c r="M5" s="545"/>
      <c r="N5" s="545"/>
      <c r="O5" s="545"/>
      <c r="P5" s="545"/>
      <c r="Q5" s="545"/>
    </row>
    <row r="6" spans="1:17">
      <c r="A6" s="545"/>
      <c r="B6" s="545"/>
      <c r="C6" s="545"/>
      <c r="D6" s="545"/>
      <c r="E6" s="545"/>
      <c r="F6" s="545"/>
      <c r="G6" s="545"/>
      <c r="H6" s="545"/>
      <c r="I6" s="545"/>
      <c r="J6" s="545"/>
      <c r="K6" s="545"/>
      <c r="L6" s="545"/>
      <c r="M6" s="545"/>
      <c r="N6" s="545"/>
      <c r="O6" s="545"/>
      <c r="P6" s="545"/>
      <c r="Q6" s="545"/>
    </row>
    <row r="8" spans="1:17">
      <c r="B8" s="1475" t="s">
        <v>596</v>
      </c>
      <c r="C8" s="1475"/>
      <c r="D8" s="1475"/>
      <c r="E8" s="1475"/>
      <c r="F8" s="1475"/>
      <c r="G8" s="1475"/>
      <c r="H8" s="1475"/>
      <c r="I8" s="1475"/>
      <c r="J8" s="1475"/>
      <c r="K8" s="1475"/>
      <c r="L8" s="1475"/>
      <c r="M8" s="1475"/>
      <c r="N8" s="1475"/>
      <c r="O8" s="1475"/>
      <c r="P8" s="1475"/>
      <c r="Q8" s="1475"/>
    </row>
    <row r="9" spans="1:17" ht="71.25" customHeight="1">
      <c r="B9" s="547" t="s">
        <v>4</v>
      </c>
      <c r="C9" s="548" t="s">
        <v>597</v>
      </c>
      <c r="D9" s="128" t="s">
        <v>246</v>
      </c>
      <c r="E9" s="129" t="s">
        <v>247</v>
      </c>
      <c r="F9" s="130" t="s">
        <v>248</v>
      </c>
      <c r="G9" s="131" t="s">
        <v>249</v>
      </c>
      <c r="H9" s="132" t="s">
        <v>250</v>
      </c>
      <c r="I9" s="133" t="s">
        <v>251</v>
      </c>
      <c r="J9" s="130" t="s">
        <v>252</v>
      </c>
      <c r="K9" s="131" t="s">
        <v>253</v>
      </c>
      <c r="L9" s="549" t="s">
        <v>254</v>
      </c>
      <c r="M9" s="129" t="s">
        <v>255</v>
      </c>
      <c r="N9" s="133" t="s">
        <v>256</v>
      </c>
      <c r="O9" s="135" t="s">
        <v>257</v>
      </c>
      <c r="P9" s="136" t="s">
        <v>258</v>
      </c>
      <c r="Q9" s="137" t="s">
        <v>259</v>
      </c>
    </row>
    <row r="10" spans="1:17">
      <c r="B10" s="550" t="s">
        <v>69</v>
      </c>
      <c r="C10" s="550" t="s">
        <v>598</v>
      </c>
      <c r="D10" s="139">
        <f t="shared" ref="D10:Q10" si="0">D11+D15+D22+D25+D31+D34</f>
        <v>5542.2000000000007</v>
      </c>
      <c r="E10" s="551">
        <f t="shared" si="0"/>
        <v>20</v>
      </c>
      <c r="F10" s="552">
        <f t="shared" si="0"/>
        <v>20</v>
      </c>
      <c r="G10" s="553">
        <f t="shared" si="0"/>
        <v>0</v>
      </c>
      <c r="H10" s="554">
        <f t="shared" si="0"/>
        <v>0</v>
      </c>
      <c r="I10" s="551">
        <f t="shared" si="0"/>
        <v>133</v>
      </c>
      <c r="J10" s="552">
        <f t="shared" si="0"/>
        <v>66</v>
      </c>
      <c r="K10" s="553">
        <f t="shared" si="0"/>
        <v>67</v>
      </c>
      <c r="L10" s="554">
        <f t="shared" si="0"/>
        <v>0</v>
      </c>
      <c r="M10" s="551">
        <f t="shared" si="0"/>
        <v>0</v>
      </c>
      <c r="N10" s="555">
        <f t="shared" si="0"/>
        <v>0</v>
      </c>
      <c r="O10" s="553">
        <f t="shared" si="0"/>
        <v>0</v>
      </c>
      <c r="P10" s="556">
        <f t="shared" si="0"/>
        <v>0</v>
      </c>
      <c r="Q10" s="551">
        <f t="shared" si="0"/>
        <v>5389.2000000000007</v>
      </c>
    </row>
    <row r="11" spans="1:17">
      <c r="B11" s="557" t="s">
        <v>71</v>
      </c>
      <c r="C11" s="558" t="s">
        <v>8</v>
      </c>
      <c r="D11" s="149">
        <f t="shared" ref="D11:D65" si="1">E11+I11+M11+N11+Q11</f>
        <v>0</v>
      </c>
      <c r="E11" s="150">
        <f t="shared" ref="E11:E37" si="2">SUM(F11:H11)</f>
        <v>0</v>
      </c>
      <c r="F11" s="151">
        <f>SUM(F12:F14)</f>
        <v>0</v>
      </c>
      <c r="G11" s="152">
        <f>SUM(G12:G14)</f>
        <v>0</v>
      </c>
      <c r="H11" s="493">
        <f>SUM(H12:H14)</f>
        <v>0</v>
      </c>
      <c r="I11" s="150">
        <f t="shared" ref="I11:I37" si="3">SUM(J11:L11)</f>
        <v>0</v>
      </c>
      <c r="J11" s="151">
        <f t="shared" ref="J11:Q11" si="4">SUM(J12:J14)</f>
        <v>0</v>
      </c>
      <c r="K11" s="152">
        <f t="shared" si="4"/>
        <v>0</v>
      </c>
      <c r="L11" s="493">
        <f t="shared" si="4"/>
        <v>0</v>
      </c>
      <c r="M11" s="150">
        <f t="shared" si="4"/>
        <v>0</v>
      </c>
      <c r="N11" s="154">
        <f t="shared" ref="N11:N37" si="5">SUM(O11:P11)</f>
        <v>0</v>
      </c>
      <c r="O11" s="152">
        <f t="shared" si="4"/>
        <v>0</v>
      </c>
      <c r="P11" s="153">
        <f t="shared" si="4"/>
        <v>0</v>
      </c>
      <c r="Q11" s="150">
        <f t="shared" si="4"/>
        <v>0</v>
      </c>
    </row>
    <row r="12" spans="1:17">
      <c r="B12" s="559" t="s">
        <v>73</v>
      </c>
      <c r="C12" s="560" t="s">
        <v>10</v>
      </c>
      <c r="D12" s="149">
        <f t="shared" si="1"/>
        <v>0</v>
      </c>
      <c r="E12" s="150">
        <f t="shared" si="2"/>
        <v>0</v>
      </c>
      <c r="F12" s="378">
        <f t="shared" ref="F12:H14" si="6">SUM(F40,F68,F118)</f>
        <v>0</v>
      </c>
      <c r="G12" s="379">
        <f t="shared" si="6"/>
        <v>0</v>
      </c>
      <c r="H12" s="379">
        <f t="shared" si="6"/>
        <v>0</v>
      </c>
      <c r="I12" s="150">
        <f t="shared" si="3"/>
        <v>0</v>
      </c>
      <c r="J12" s="220">
        <f t="shared" ref="J12:M14" si="7">SUM(J40,J68,J118)</f>
        <v>0</v>
      </c>
      <c r="K12" s="221">
        <f t="shared" si="7"/>
        <v>0</v>
      </c>
      <c r="L12" s="361">
        <f t="shared" si="7"/>
        <v>0</v>
      </c>
      <c r="M12" s="217">
        <f t="shared" si="7"/>
        <v>0</v>
      </c>
      <c r="N12" s="154">
        <f t="shared" si="5"/>
        <v>0</v>
      </c>
      <c r="O12" s="221">
        <f t="shared" ref="O12:Q14" si="8">SUM(O40,O68,O118)</f>
        <v>0</v>
      </c>
      <c r="P12" s="221">
        <f t="shared" si="8"/>
        <v>0</v>
      </c>
      <c r="Q12" s="217">
        <f t="shared" si="8"/>
        <v>0</v>
      </c>
    </row>
    <row r="13" spans="1:17">
      <c r="B13" s="559" t="s">
        <v>75</v>
      </c>
      <c r="C13" s="560" t="s">
        <v>11</v>
      </c>
      <c r="D13" s="149">
        <f t="shared" si="1"/>
        <v>0</v>
      </c>
      <c r="E13" s="150">
        <f t="shared" si="2"/>
        <v>0</v>
      </c>
      <c r="F13" s="378">
        <f t="shared" si="6"/>
        <v>0</v>
      </c>
      <c r="G13" s="379">
        <f t="shared" si="6"/>
        <v>0</v>
      </c>
      <c r="H13" s="379">
        <f t="shared" si="6"/>
        <v>0</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c r="B14" s="559" t="s">
        <v>599</v>
      </c>
      <c r="C14" s="560" t="s">
        <v>13</v>
      </c>
      <c r="D14" s="149">
        <f t="shared" si="1"/>
        <v>0</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0</v>
      </c>
    </row>
    <row r="15" spans="1:17">
      <c r="B15" s="557" t="s">
        <v>77</v>
      </c>
      <c r="C15" s="561" t="s">
        <v>15</v>
      </c>
      <c r="D15" s="149">
        <f t="shared" si="1"/>
        <v>4907.8</v>
      </c>
      <c r="E15" s="150">
        <f t="shared" si="2"/>
        <v>20</v>
      </c>
      <c r="F15" s="151">
        <f>SUM(F16:F21)</f>
        <v>20</v>
      </c>
      <c r="G15" s="152">
        <f>SUM(G16:G21)</f>
        <v>0</v>
      </c>
      <c r="H15" s="493">
        <f>SUM(H16:H21)</f>
        <v>0</v>
      </c>
      <c r="I15" s="150">
        <f t="shared" si="3"/>
        <v>133</v>
      </c>
      <c r="J15" s="347">
        <f>SUM(J16:J21)</f>
        <v>66</v>
      </c>
      <c r="K15" s="348">
        <f>SUM(K16:K21)</f>
        <v>67</v>
      </c>
      <c r="L15" s="562">
        <f>SUM(L16:L21)</f>
        <v>0</v>
      </c>
      <c r="M15" s="346">
        <f>SUM(M16:M21)</f>
        <v>0</v>
      </c>
      <c r="N15" s="154">
        <f t="shared" si="5"/>
        <v>0</v>
      </c>
      <c r="O15" s="348">
        <f>SUM(O16:O21)</f>
        <v>0</v>
      </c>
      <c r="P15" s="348">
        <f>SUM(P16:P21)</f>
        <v>0</v>
      </c>
      <c r="Q15" s="150">
        <f>SUM(Q16:Q21)</f>
        <v>4754.8</v>
      </c>
    </row>
    <row r="16" spans="1:17">
      <c r="B16" s="559" t="s">
        <v>79</v>
      </c>
      <c r="C16" s="560" t="s">
        <v>17</v>
      </c>
      <c r="D16" s="149">
        <f t="shared" si="1"/>
        <v>4544</v>
      </c>
      <c r="E16" s="150">
        <f t="shared" si="2"/>
        <v>0</v>
      </c>
      <c r="F16" s="378">
        <f t="shared" ref="F16:H18" si="9">SUM(F44,F72,F122)</f>
        <v>0</v>
      </c>
      <c r="G16" s="379">
        <f t="shared" si="9"/>
        <v>0</v>
      </c>
      <c r="H16" s="379">
        <f t="shared" si="9"/>
        <v>0</v>
      </c>
      <c r="I16" s="150">
        <f t="shared" si="3"/>
        <v>0</v>
      </c>
      <c r="J16" s="220">
        <f t="shared" ref="J16:M20" si="10">SUM(J44,J72,J122)</f>
        <v>0</v>
      </c>
      <c r="K16" s="221">
        <f t="shared" si="10"/>
        <v>0</v>
      </c>
      <c r="L16" s="361">
        <f t="shared" si="10"/>
        <v>0</v>
      </c>
      <c r="M16" s="217">
        <f t="shared" si="10"/>
        <v>0</v>
      </c>
      <c r="N16" s="154">
        <f t="shared" si="5"/>
        <v>0</v>
      </c>
      <c r="O16" s="221">
        <f t="shared" ref="O16:Q17" si="11">SUM(O44,O72,O122)</f>
        <v>0</v>
      </c>
      <c r="P16" s="221">
        <f t="shared" si="11"/>
        <v>0</v>
      </c>
      <c r="Q16" s="324">
        <f t="shared" si="11"/>
        <v>4544</v>
      </c>
    </row>
    <row r="17" spans="2:17">
      <c r="B17" s="559" t="s">
        <v>87</v>
      </c>
      <c r="C17" s="560" t="s">
        <v>600</v>
      </c>
      <c r="D17" s="149">
        <f t="shared" si="1"/>
        <v>0</v>
      </c>
      <c r="E17" s="150">
        <f t="shared" si="2"/>
        <v>0</v>
      </c>
      <c r="F17" s="378">
        <f t="shared" si="9"/>
        <v>0</v>
      </c>
      <c r="G17" s="379">
        <f t="shared" si="9"/>
        <v>0</v>
      </c>
      <c r="H17" s="379">
        <f t="shared" si="9"/>
        <v>0</v>
      </c>
      <c r="I17" s="150">
        <f t="shared" si="3"/>
        <v>0</v>
      </c>
      <c r="J17" s="220">
        <f t="shared" si="10"/>
        <v>0</v>
      </c>
      <c r="K17" s="221">
        <f t="shared" si="10"/>
        <v>0</v>
      </c>
      <c r="L17" s="361">
        <f t="shared" si="10"/>
        <v>0</v>
      </c>
      <c r="M17" s="217">
        <f t="shared" si="10"/>
        <v>0</v>
      </c>
      <c r="N17" s="154">
        <f t="shared" si="5"/>
        <v>0</v>
      </c>
      <c r="O17" s="221">
        <f t="shared" si="11"/>
        <v>0</v>
      </c>
      <c r="P17" s="221">
        <f t="shared" si="11"/>
        <v>0</v>
      </c>
      <c r="Q17" s="324">
        <f t="shared" si="11"/>
        <v>0</v>
      </c>
    </row>
    <row r="18" spans="2:17">
      <c r="B18" s="559" t="s">
        <v>97</v>
      </c>
      <c r="C18" s="560" t="s">
        <v>23</v>
      </c>
      <c r="D18" s="149">
        <f t="shared" si="1"/>
        <v>0</v>
      </c>
      <c r="E18" s="150">
        <f t="shared" si="2"/>
        <v>0</v>
      </c>
      <c r="F18" s="378">
        <f t="shared" si="9"/>
        <v>0</v>
      </c>
      <c r="G18" s="379">
        <f t="shared" si="9"/>
        <v>0</v>
      </c>
      <c r="H18" s="379">
        <f t="shared" si="9"/>
        <v>0</v>
      </c>
      <c r="I18" s="150">
        <f t="shared" si="3"/>
        <v>0</v>
      </c>
      <c r="J18" s="220">
        <f t="shared" si="10"/>
        <v>0</v>
      </c>
      <c r="K18" s="221">
        <f t="shared" si="10"/>
        <v>0</v>
      </c>
      <c r="L18" s="361">
        <f t="shared" si="10"/>
        <v>0</v>
      </c>
      <c r="M18" s="217">
        <f t="shared" si="10"/>
        <v>0</v>
      </c>
      <c r="N18" s="154">
        <f t="shared" si="5"/>
        <v>0</v>
      </c>
      <c r="O18" s="221">
        <f t="shared" ref="O18:P18" si="12">SUM(O46,O74,O124)</f>
        <v>0</v>
      </c>
      <c r="P18" s="221">
        <f t="shared" si="12"/>
        <v>0</v>
      </c>
      <c r="Q18" s="324">
        <f>SUM(Q46,Q74,Q124)</f>
        <v>0</v>
      </c>
    </row>
    <row r="19" spans="2:17">
      <c r="B19" s="559" t="s">
        <v>601</v>
      </c>
      <c r="C19" s="560" t="s">
        <v>25</v>
      </c>
      <c r="D19" s="149">
        <f t="shared" si="1"/>
        <v>363.8</v>
      </c>
      <c r="E19" s="150">
        <f t="shared" si="2"/>
        <v>20</v>
      </c>
      <c r="F19" s="220">
        <f>SUM(F47,F75,F125)</f>
        <v>20</v>
      </c>
      <c r="G19" s="224">
        <f>SUM(G47,G75,G125)</f>
        <v>0</v>
      </c>
      <c r="H19" s="381">
        <f>SUM(H47,H75,H125)</f>
        <v>0</v>
      </c>
      <c r="I19" s="150">
        <f t="shared" si="3"/>
        <v>133</v>
      </c>
      <c r="J19" s="220">
        <f>SUM(J47,J75,J125)</f>
        <v>66</v>
      </c>
      <c r="K19" s="224">
        <f t="shared" si="10"/>
        <v>67</v>
      </c>
      <c r="L19" s="224">
        <f t="shared" si="10"/>
        <v>0</v>
      </c>
      <c r="M19" s="217">
        <f>SUM(M47,M75,M125)</f>
        <v>0</v>
      </c>
      <c r="N19" s="154">
        <f t="shared" si="5"/>
        <v>0</v>
      </c>
      <c r="O19" s="221">
        <f>SUM(O47,O75,O125)</f>
        <v>0</v>
      </c>
      <c r="P19" s="221">
        <f>SUM(P47,P75,P125)</f>
        <v>0</v>
      </c>
      <c r="Q19" s="324">
        <f>SUM(Q47,Q75,Q125)</f>
        <v>210.8</v>
      </c>
    </row>
    <row r="20" spans="2:17">
      <c r="B20" s="559" t="s">
        <v>602</v>
      </c>
      <c r="C20" s="560"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8.25">
      <c r="B21" s="559" t="s">
        <v>603</v>
      </c>
      <c r="C21" s="560" t="s">
        <v>604</v>
      </c>
      <c r="D21" s="149">
        <f t="shared" si="1"/>
        <v>0</v>
      </c>
      <c r="E21" s="150">
        <f t="shared" si="2"/>
        <v>0</v>
      </c>
      <c r="F21" s="378">
        <f t="shared" ref="F21:H21" si="15">SUM(F49,F77,F127)</f>
        <v>0</v>
      </c>
      <c r="G21" s="379">
        <f t="shared" si="15"/>
        <v>0</v>
      </c>
      <c r="H21" s="379">
        <f t="shared" si="15"/>
        <v>0</v>
      </c>
      <c r="I21" s="150">
        <f t="shared" si="3"/>
        <v>0</v>
      </c>
      <c r="J21" s="220">
        <f t="shared" ref="J21:Q21" si="16">SUM(J49,J77,J127)</f>
        <v>0</v>
      </c>
      <c r="K21" s="221">
        <f t="shared" si="16"/>
        <v>0</v>
      </c>
      <c r="L21" s="361">
        <f t="shared" si="16"/>
        <v>0</v>
      </c>
      <c r="M21" s="217">
        <f t="shared" si="16"/>
        <v>0</v>
      </c>
      <c r="N21" s="154">
        <f t="shared" si="5"/>
        <v>0</v>
      </c>
      <c r="O21" s="221">
        <f t="shared" si="16"/>
        <v>0</v>
      </c>
      <c r="P21" s="221">
        <f t="shared" si="16"/>
        <v>0</v>
      </c>
      <c r="Q21" s="324">
        <f t="shared" si="16"/>
        <v>0</v>
      </c>
    </row>
    <row r="22" spans="2:17">
      <c r="B22" s="557" t="s">
        <v>105</v>
      </c>
      <c r="C22" s="563" t="s">
        <v>31</v>
      </c>
      <c r="D22" s="149">
        <f t="shared" si="1"/>
        <v>0</v>
      </c>
      <c r="E22" s="150">
        <f t="shared" si="2"/>
        <v>0</v>
      </c>
      <c r="F22" s="151">
        <f>SUM(F23:F24)</f>
        <v>0</v>
      </c>
      <c r="G22" s="152">
        <f>SUM(G23:G24)</f>
        <v>0</v>
      </c>
      <c r="H22" s="493">
        <f>SUM(H23:H24)</f>
        <v>0</v>
      </c>
      <c r="I22" s="150">
        <f t="shared" si="3"/>
        <v>0</v>
      </c>
      <c r="J22" s="347">
        <f t="shared" ref="J22:Q22" si="17">SUM(J23:J24)</f>
        <v>0</v>
      </c>
      <c r="K22" s="348">
        <f t="shared" si="17"/>
        <v>0</v>
      </c>
      <c r="L22" s="562">
        <f t="shared" si="17"/>
        <v>0</v>
      </c>
      <c r="M22" s="346">
        <f t="shared" si="17"/>
        <v>0</v>
      </c>
      <c r="N22" s="154">
        <f t="shared" si="5"/>
        <v>0</v>
      </c>
      <c r="O22" s="348">
        <f t="shared" si="17"/>
        <v>0</v>
      </c>
      <c r="P22" s="348">
        <f t="shared" si="17"/>
        <v>0</v>
      </c>
      <c r="Q22" s="150">
        <f t="shared" si="17"/>
        <v>0</v>
      </c>
    </row>
    <row r="23" spans="2:17" ht="51.75">
      <c r="B23" s="559" t="s">
        <v>107</v>
      </c>
      <c r="C23" s="564" t="s">
        <v>33</v>
      </c>
      <c r="D23" s="149">
        <f t="shared" si="1"/>
        <v>0</v>
      </c>
      <c r="E23" s="150">
        <f t="shared" si="2"/>
        <v>0</v>
      </c>
      <c r="F23" s="378">
        <f t="shared" ref="F23:H23" si="18">SUM(F51,F79,F129)</f>
        <v>0</v>
      </c>
      <c r="G23" s="379">
        <f t="shared" si="18"/>
        <v>0</v>
      </c>
      <c r="H23" s="379">
        <f t="shared" si="18"/>
        <v>0</v>
      </c>
      <c r="I23" s="150">
        <f t="shared" si="3"/>
        <v>0</v>
      </c>
      <c r="J23" s="220">
        <f t="shared" ref="J23:Q23" si="19">SUM(J51,J79,J129)</f>
        <v>0</v>
      </c>
      <c r="K23" s="221">
        <f t="shared" si="19"/>
        <v>0</v>
      </c>
      <c r="L23" s="361">
        <f t="shared" si="19"/>
        <v>0</v>
      </c>
      <c r="M23" s="217">
        <f t="shared" si="19"/>
        <v>0</v>
      </c>
      <c r="N23" s="154">
        <f t="shared" si="5"/>
        <v>0</v>
      </c>
      <c r="O23" s="221">
        <f t="shared" si="19"/>
        <v>0</v>
      </c>
      <c r="P23" s="221">
        <f t="shared" si="19"/>
        <v>0</v>
      </c>
      <c r="Q23" s="324">
        <f t="shared" si="19"/>
        <v>0</v>
      </c>
    </row>
    <row r="24" spans="2:17">
      <c r="B24" s="559" t="s">
        <v>109</v>
      </c>
      <c r="C24" s="564" t="s">
        <v>35</v>
      </c>
      <c r="D24" s="149">
        <f t="shared" si="1"/>
        <v>0</v>
      </c>
      <c r="E24" s="150">
        <f t="shared" si="2"/>
        <v>0</v>
      </c>
      <c r="F24" s="378">
        <f t="shared" ref="F24:H24" si="20">SUM(F52,F80)</f>
        <v>0</v>
      </c>
      <c r="G24" s="379">
        <f t="shared" si="20"/>
        <v>0</v>
      </c>
      <c r="H24" s="379">
        <f t="shared" si="20"/>
        <v>0</v>
      </c>
      <c r="I24" s="150">
        <f t="shared" si="3"/>
        <v>0</v>
      </c>
      <c r="J24" s="220">
        <f t="shared" ref="J24:Q24" si="21">SUM(J52,J80)</f>
        <v>0</v>
      </c>
      <c r="K24" s="221">
        <f t="shared" si="21"/>
        <v>0</v>
      </c>
      <c r="L24" s="361">
        <f t="shared" si="21"/>
        <v>0</v>
      </c>
      <c r="M24" s="217">
        <f t="shared" si="21"/>
        <v>0</v>
      </c>
      <c r="N24" s="154">
        <f t="shared" si="5"/>
        <v>0</v>
      </c>
      <c r="O24" s="221">
        <f t="shared" si="21"/>
        <v>0</v>
      </c>
      <c r="P24" s="221">
        <f t="shared" si="21"/>
        <v>0</v>
      </c>
      <c r="Q24" s="324">
        <f t="shared" si="21"/>
        <v>0</v>
      </c>
    </row>
    <row r="25" spans="2:17">
      <c r="B25" s="557" t="s">
        <v>265</v>
      </c>
      <c r="C25" s="563" t="s">
        <v>37</v>
      </c>
      <c r="D25" s="149">
        <f t="shared" si="1"/>
        <v>0</v>
      </c>
      <c r="E25" s="150">
        <f t="shared" si="2"/>
        <v>0</v>
      </c>
      <c r="F25" s="151">
        <f>SUM(F26:F30)</f>
        <v>0</v>
      </c>
      <c r="G25" s="152">
        <f>SUM(G26:G30)</f>
        <v>0</v>
      </c>
      <c r="H25" s="493">
        <f>SUM(H26:H30)</f>
        <v>0</v>
      </c>
      <c r="I25" s="150">
        <f t="shared" si="3"/>
        <v>0</v>
      </c>
      <c r="J25" s="347">
        <f t="shared" ref="J25:Q25" si="22">SUM(J26:J30)</f>
        <v>0</v>
      </c>
      <c r="K25" s="348">
        <f t="shared" si="22"/>
        <v>0</v>
      </c>
      <c r="L25" s="562">
        <f t="shared" si="22"/>
        <v>0</v>
      </c>
      <c r="M25" s="346">
        <f t="shared" si="22"/>
        <v>0</v>
      </c>
      <c r="N25" s="154">
        <f t="shared" si="5"/>
        <v>0</v>
      </c>
      <c r="O25" s="348">
        <f t="shared" si="22"/>
        <v>0</v>
      </c>
      <c r="P25" s="348">
        <f t="shared" si="22"/>
        <v>0</v>
      </c>
      <c r="Q25" s="150">
        <f t="shared" si="22"/>
        <v>0</v>
      </c>
    </row>
    <row r="26" spans="2:17">
      <c r="B26" s="559" t="s">
        <v>605</v>
      </c>
      <c r="C26" s="564" t="s">
        <v>39</v>
      </c>
      <c r="D26" s="149">
        <f t="shared" si="1"/>
        <v>0</v>
      </c>
      <c r="E26" s="147">
        <f t="shared" si="2"/>
        <v>0</v>
      </c>
      <c r="F26" s="565">
        <f>SUM(F54,F82,F131)</f>
        <v>0</v>
      </c>
      <c r="G26" s="566">
        <f>SUM(G54,G82,G131)</f>
        <v>0</v>
      </c>
      <c r="H26" s="566">
        <f>SUM(H54,H82,H131)</f>
        <v>0</v>
      </c>
      <c r="I26" s="147">
        <f t="shared" si="3"/>
        <v>0</v>
      </c>
      <c r="J26" s="481">
        <f>SUM(J54,J82,J131)</f>
        <v>0</v>
      </c>
      <c r="K26" s="482">
        <f>SUM(K54,K82,K131)</f>
        <v>0</v>
      </c>
      <c r="L26" s="484">
        <f>SUM(L54,L82,L131)</f>
        <v>0</v>
      </c>
      <c r="M26" s="332">
        <f>SUM(M54,M82,M131)</f>
        <v>0</v>
      </c>
      <c r="N26" s="567">
        <f t="shared" si="5"/>
        <v>0</v>
      </c>
      <c r="O26" s="482">
        <f>SUM(O54,O82,O131)</f>
        <v>0</v>
      </c>
      <c r="P26" s="482">
        <f>SUM(P54,P82,P131)</f>
        <v>0</v>
      </c>
      <c r="Q26" s="321">
        <f>SUM(Q54,Q82,Q131)</f>
        <v>0</v>
      </c>
    </row>
    <row r="27" spans="2:17">
      <c r="B27" s="559" t="s">
        <v>606</v>
      </c>
      <c r="C27" s="568" t="s">
        <v>42</v>
      </c>
      <c r="D27" s="149">
        <f t="shared" ref="D27:D29" si="23">E27+I27+M27+N27+Q27</f>
        <v>0</v>
      </c>
      <c r="E27" s="147">
        <f t="shared" ref="E27:E29" si="24">SUM(F27:H27)</f>
        <v>0</v>
      </c>
      <c r="F27" s="481">
        <f>SUM(F55,F83,F132)</f>
        <v>0</v>
      </c>
      <c r="G27" s="482">
        <f t="shared" ref="G27:G29" si="25">SUM(G55,G83,G132)</f>
        <v>0</v>
      </c>
      <c r="H27" s="569">
        <f>SUM(H55,H83,H132)</f>
        <v>0</v>
      </c>
      <c r="I27" s="147">
        <f t="shared" ref="I27:I29" si="26">SUM(J27:L27)</f>
        <v>0</v>
      </c>
      <c r="J27" s="481">
        <f>SUM(J55,J83,J132)</f>
        <v>0</v>
      </c>
      <c r="K27" s="482">
        <f t="shared" ref="K27:M29" si="27">SUM(K55,K83,K132)</f>
        <v>0</v>
      </c>
      <c r="L27" s="485">
        <f t="shared" si="27"/>
        <v>0</v>
      </c>
      <c r="M27" s="332">
        <f t="shared" si="27"/>
        <v>0</v>
      </c>
      <c r="N27" s="567">
        <f t="shared" ref="N27:N29" si="28">SUM(O27:P27)</f>
        <v>0</v>
      </c>
      <c r="O27" s="482">
        <f t="shared" ref="O27:Q29" si="29">SUM(O55,O83,O132)</f>
        <v>0</v>
      </c>
      <c r="P27" s="483">
        <f t="shared" si="29"/>
        <v>0</v>
      </c>
      <c r="Q27" s="332">
        <f t="shared" si="29"/>
        <v>0</v>
      </c>
    </row>
    <row r="28" spans="2:17">
      <c r="B28" s="559" t="s">
        <v>607</v>
      </c>
      <c r="C28" s="568" t="s">
        <v>45</v>
      </c>
      <c r="D28" s="149">
        <f t="shared" si="23"/>
        <v>0</v>
      </c>
      <c r="E28" s="147">
        <f t="shared" si="24"/>
        <v>0</v>
      </c>
      <c r="F28" s="565">
        <f>SUM(F56,F84,F133)</f>
        <v>0</v>
      </c>
      <c r="G28" s="566">
        <f t="shared" si="25"/>
        <v>0</v>
      </c>
      <c r="H28" s="569">
        <f>SUM(H56,H84,H133)</f>
        <v>0</v>
      </c>
      <c r="I28" s="147">
        <f t="shared" si="26"/>
        <v>0</v>
      </c>
      <c r="J28" s="481">
        <f>SUM(J56,J84,J133)</f>
        <v>0</v>
      </c>
      <c r="K28" s="482">
        <f t="shared" si="27"/>
        <v>0</v>
      </c>
      <c r="L28" s="485">
        <f t="shared" si="27"/>
        <v>0</v>
      </c>
      <c r="M28" s="332">
        <f t="shared" si="27"/>
        <v>0</v>
      </c>
      <c r="N28" s="567">
        <f t="shared" si="28"/>
        <v>0</v>
      </c>
      <c r="O28" s="482">
        <f t="shared" si="29"/>
        <v>0</v>
      </c>
      <c r="P28" s="483">
        <f t="shared" si="29"/>
        <v>0</v>
      </c>
      <c r="Q28" s="332">
        <f t="shared" si="29"/>
        <v>0</v>
      </c>
    </row>
    <row r="29" spans="2:17" ht="26.25">
      <c r="B29" s="559" t="s">
        <v>608</v>
      </c>
      <c r="C29" s="568" t="s">
        <v>47</v>
      </c>
      <c r="D29" s="149">
        <f t="shared" si="23"/>
        <v>0</v>
      </c>
      <c r="E29" s="147">
        <f t="shared" si="24"/>
        <v>0</v>
      </c>
      <c r="F29" s="565">
        <f>SUM(F57,F85,F134)</f>
        <v>0</v>
      </c>
      <c r="G29" s="566">
        <f t="shared" si="25"/>
        <v>0</v>
      </c>
      <c r="H29" s="569">
        <f>SUM(H57,H85,H134)</f>
        <v>0</v>
      </c>
      <c r="I29" s="147">
        <f t="shared" si="26"/>
        <v>0</v>
      </c>
      <c r="J29" s="481">
        <f>SUM(J57,J85,J134)</f>
        <v>0</v>
      </c>
      <c r="K29" s="482">
        <f t="shared" si="27"/>
        <v>0</v>
      </c>
      <c r="L29" s="485">
        <f t="shared" si="27"/>
        <v>0</v>
      </c>
      <c r="M29" s="332">
        <f t="shared" si="27"/>
        <v>0</v>
      </c>
      <c r="N29" s="567">
        <f t="shared" si="28"/>
        <v>0</v>
      </c>
      <c r="O29" s="482">
        <f t="shared" si="29"/>
        <v>0</v>
      </c>
      <c r="P29" s="483">
        <f t="shared" si="29"/>
        <v>0</v>
      </c>
      <c r="Q29" s="332">
        <f t="shared" si="29"/>
        <v>0</v>
      </c>
    </row>
    <row r="30" spans="2:17" ht="26.25">
      <c r="B30" s="559" t="s">
        <v>609</v>
      </c>
      <c r="C30" s="570" t="s">
        <v>610</v>
      </c>
      <c r="D30" s="149">
        <f t="shared" si="1"/>
        <v>0</v>
      </c>
      <c r="E30" s="147">
        <f t="shared" si="2"/>
        <v>0</v>
      </c>
      <c r="F30" s="565">
        <f t="shared" ref="F30:H30" si="30">SUM(F58,F86,F135)</f>
        <v>0</v>
      </c>
      <c r="G30" s="566">
        <f t="shared" si="30"/>
        <v>0</v>
      </c>
      <c r="H30" s="566">
        <f t="shared" si="30"/>
        <v>0</v>
      </c>
      <c r="I30" s="147">
        <f t="shared" si="3"/>
        <v>0</v>
      </c>
      <c r="J30" s="481">
        <f t="shared" ref="J30:Q30" si="31">SUM(J58,J86,J135)</f>
        <v>0</v>
      </c>
      <c r="K30" s="482">
        <f t="shared" si="31"/>
        <v>0</v>
      </c>
      <c r="L30" s="484">
        <f t="shared" si="31"/>
        <v>0</v>
      </c>
      <c r="M30" s="332">
        <f t="shared" si="31"/>
        <v>0</v>
      </c>
      <c r="N30" s="567">
        <f t="shared" si="5"/>
        <v>0</v>
      </c>
      <c r="O30" s="482">
        <f t="shared" ref="O30:P30" si="32">SUM(O58,O86,O135)</f>
        <v>0</v>
      </c>
      <c r="P30" s="482">
        <f t="shared" si="32"/>
        <v>0</v>
      </c>
      <c r="Q30" s="321">
        <f t="shared" si="31"/>
        <v>0</v>
      </c>
    </row>
    <row r="31" spans="2:17">
      <c r="B31" s="557" t="s">
        <v>267</v>
      </c>
      <c r="C31" s="571" t="s">
        <v>53</v>
      </c>
      <c r="D31" s="350">
        <f t="shared" si="1"/>
        <v>168.8</v>
      </c>
      <c r="E31" s="572">
        <f t="shared" si="2"/>
        <v>0</v>
      </c>
      <c r="F31" s="573">
        <f>SUM(F32:F33)</f>
        <v>0</v>
      </c>
      <c r="G31" s="574">
        <f>SUM(G32:G33)</f>
        <v>0</v>
      </c>
      <c r="H31" s="575">
        <f>SUM(H32:H33)</f>
        <v>0</v>
      </c>
      <c r="I31" s="572">
        <f t="shared" si="3"/>
        <v>0</v>
      </c>
      <c r="J31" s="573">
        <f t="shared" ref="J31:Q31" si="33">SUM(J32:J33)</f>
        <v>0</v>
      </c>
      <c r="K31" s="574">
        <f t="shared" si="33"/>
        <v>0</v>
      </c>
      <c r="L31" s="575">
        <f t="shared" si="33"/>
        <v>0</v>
      </c>
      <c r="M31" s="572">
        <f t="shared" si="33"/>
        <v>0</v>
      </c>
      <c r="N31" s="576">
        <f t="shared" si="5"/>
        <v>0</v>
      </c>
      <c r="O31" s="574">
        <f t="shared" si="33"/>
        <v>0</v>
      </c>
      <c r="P31" s="574">
        <f t="shared" si="33"/>
        <v>0</v>
      </c>
      <c r="Q31" s="572">
        <f t="shared" si="33"/>
        <v>168.8</v>
      </c>
    </row>
    <row r="32" spans="2:17">
      <c r="B32" s="577" t="s">
        <v>269</v>
      </c>
      <c r="C32" s="578" t="s">
        <v>55</v>
      </c>
      <c r="D32" s="311">
        <f t="shared" si="1"/>
        <v>168.8</v>
      </c>
      <c r="E32" s="309">
        <f t="shared" si="2"/>
        <v>0</v>
      </c>
      <c r="F32" s="579">
        <f t="shared" ref="F32:H33" si="34">SUM(F60,F88,F137)</f>
        <v>0</v>
      </c>
      <c r="G32" s="580">
        <f t="shared" si="34"/>
        <v>0</v>
      </c>
      <c r="H32" s="580">
        <f t="shared" si="34"/>
        <v>0</v>
      </c>
      <c r="I32" s="309">
        <f t="shared" si="3"/>
        <v>0</v>
      </c>
      <c r="J32" s="481">
        <f t="shared" ref="J32:M33" si="35">SUM(J60,J88,J137)</f>
        <v>0</v>
      </c>
      <c r="K32" s="482">
        <f t="shared" si="35"/>
        <v>0</v>
      </c>
      <c r="L32" s="484">
        <f t="shared" si="35"/>
        <v>0</v>
      </c>
      <c r="M32" s="332">
        <f t="shared" si="35"/>
        <v>0</v>
      </c>
      <c r="N32" s="581">
        <f t="shared" si="5"/>
        <v>0</v>
      </c>
      <c r="O32" s="482">
        <f t="shared" ref="O32:Q33" si="36">SUM(O60,O88,O137)</f>
        <v>0</v>
      </c>
      <c r="P32" s="482">
        <f t="shared" si="36"/>
        <v>0</v>
      </c>
      <c r="Q32" s="334">
        <f t="shared" si="36"/>
        <v>168.8</v>
      </c>
    </row>
    <row r="33" spans="2:17" ht="26.25">
      <c r="B33" s="577" t="s">
        <v>271</v>
      </c>
      <c r="C33" s="582" t="s">
        <v>57</v>
      </c>
      <c r="D33" s="350">
        <f t="shared" si="1"/>
        <v>0</v>
      </c>
      <c r="E33" s="572">
        <f t="shared" si="2"/>
        <v>0</v>
      </c>
      <c r="F33" s="481">
        <f t="shared" si="34"/>
        <v>0</v>
      </c>
      <c r="G33" s="482">
        <f t="shared" si="34"/>
        <v>0</v>
      </c>
      <c r="H33" s="482">
        <f t="shared" si="34"/>
        <v>0</v>
      </c>
      <c r="I33" s="572">
        <f t="shared" si="3"/>
        <v>0</v>
      </c>
      <c r="J33" s="481">
        <f t="shared" si="35"/>
        <v>0</v>
      </c>
      <c r="K33" s="482">
        <f t="shared" si="35"/>
        <v>0</v>
      </c>
      <c r="L33" s="484">
        <f t="shared" si="35"/>
        <v>0</v>
      </c>
      <c r="M33" s="332">
        <f t="shared" si="35"/>
        <v>0</v>
      </c>
      <c r="N33" s="576">
        <f t="shared" si="5"/>
        <v>0</v>
      </c>
      <c r="O33" s="482">
        <f t="shared" si="36"/>
        <v>0</v>
      </c>
      <c r="P33" s="482">
        <f t="shared" si="36"/>
        <v>0</v>
      </c>
      <c r="Q33" s="332">
        <f t="shared" si="36"/>
        <v>0</v>
      </c>
    </row>
    <row r="34" spans="2:17">
      <c r="B34" s="583" t="s">
        <v>275</v>
      </c>
      <c r="C34" s="584" t="s">
        <v>611</v>
      </c>
      <c r="D34" s="350">
        <f t="shared" si="1"/>
        <v>465.6</v>
      </c>
      <c r="E34" s="572">
        <f t="shared" si="2"/>
        <v>0</v>
      </c>
      <c r="F34" s="573">
        <f>SUM(F35:F37)</f>
        <v>0</v>
      </c>
      <c r="G34" s="574">
        <f>SUM(G35:G37)</f>
        <v>0</v>
      </c>
      <c r="H34" s="575">
        <f>SUM(H35:H37)</f>
        <v>0</v>
      </c>
      <c r="I34" s="572">
        <f t="shared" si="3"/>
        <v>0</v>
      </c>
      <c r="J34" s="573">
        <f t="shared" ref="J34:Q34" si="37">SUM(J35:J37)</f>
        <v>0</v>
      </c>
      <c r="K34" s="574">
        <f t="shared" si="37"/>
        <v>0</v>
      </c>
      <c r="L34" s="575">
        <f t="shared" si="37"/>
        <v>0</v>
      </c>
      <c r="M34" s="572">
        <f t="shared" si="37"/>
        <v>0</v>
      </c>
      <c r="N34" s="576">
        <f t="shared" si="5"/>
        <v>0</v>
      </c>
      <c r="O34" s="574">
        <f t="shared" si="37"/>
        <v>0</v>
      </c>
      <c r="P34" s="574">
        <f t="shared" si="37"/>
        <v>0</v>
      </c>
      <c r="Q34" s="572">
        <f t="shared" si="37"/>
        <v>465.6</v>
      </c>
    </row>
    <row r="35" spans="2:17">
      <c r="B35" s="585" t="s">
        <v>277</v>
      </c>
      <c r="C35" s="586" t="s">
        <v>612</v>
      </c>
      <c r="D35" s="350">
        <f t="shared" si="1"/>
        <v>465.6</v>
      </c>
      <c r="E35" s="572">
        <f t="shared" si="2"/>
        <v>0</v>
      </c>
      <c r="F35" s="481">
        <f t="shared" ref="F35:H37" si="38">SUM(F63,F91,F140)</f>
        <v>0</v>
      </c>
      <c r="G35" s="482">
        <f t="shared" si="38"/>
        <v>0</v>
      </c>
      <c r="H35" s="482">
        <f t="shared" si="38"/>
        <v>0</v>
      </c>
      <c r="I35" s="572">
        <f t="shared" si="3"/>
        <v>0</v>
      </c>
      <c r="J35" s="481">
        <f t="shared" ref="J35:M37" si="39">SUM(J63,J91,J140)</f>
        <v>0</v>
      </c>
      <c r="K35" s="482">
        <f t="shared" si="39"/>
        <v>0</v>
      </c>
      <c r="L35" s="484">
        <f t="shared" si="39"/>
        <v>0</v>
      </c>
      <c r="M35" s="332">
        <f t="shared" si="39"/>
        <v>0</v>
      </c>
      <c r="N35" s="576">
        <f t="shared" si="5"/>
        <v>0</v>
      </c>
      <c r="O35" s="482">
        <f t="shared" ref="O35:Q37" si="40">SUM(O63,O91,O140)</f>
        <v>0</v>
      </c>
      <c r="P35" s="482">
        <f t="shared" si="40"/>
        <v>0</v>
      </c>
      <c r="Q35" s="332">
        <f t="shared" si="40"/>
        <v>465.6</v>
      </c>
    </row>
    <row r="36" spans="2:17">
      <c r="B36" s="585" t="s">
        <v>613</v>
      </c>
      <c r="C36" s="586" t="s">
        <v>612</v>
      </c>
      <c r="D36" s="350">
        <f t="shared" si="1"/>
        <v>0</v>
      </c>
      <c r="E36" s="572">
        <f t="shared" si="2"/>
        <v>0</v>
      </c>
      <c r="F36" s="481">
        <f t="shared" si="38"/>
        <v>0</v>
      </c>
      <c r="G36" s="482">
        <f t="shared" si="38"/>
        <v>0</v>
      </c>
      <c r="H36" s="482">
        <f t="shared" si="38"/>
        <v>0</v>
      </c>
      <c r="I36" s="572">
        <f t="shared" si="3"/>
        <v>0</v>
      </c>
      <c r="J36" s="481">
        <f t="shared" si="39"/>
        <v>0</v>
      </c>
      <c r="K36" s="482">
        <f t="shared" si="39"/>
        <v>0</v>
      </c>
      <c r="L36" s="484">
        <f t="shared" si="39"/>
        <v>0</v>
      </c>
      <c r="M36" s="332">
        <f t="shared" si="39"/>
        <v>0</v>
      </c>
      <c r="N36" s="576">
        <f t="shared" si="5"/>
        <v>0</v>
      </c>
      <c r="O36" s="482">
        <f t="shared" si="40"/>
        <v>0</v>
      </c>
      <c r="P36" s="482">
        <f t="shared" si="40"/>
        <v>0</v>
      </c>
      <c r="Q36" s="332">
        <f t="shared" si="40"/>
        <v>0</v>
      </c>
    </row>
    <row r="37" spans="2:17">
      <c r="B37" s="587" t="s">
        <v>614</v>
      </c>
      <c r="C37" s="588" t="s">
        <v>612</v>
      </c>
      <c r="D37" s="589">
        <f t="shared" si="1"/>
        <v>0</v>
      </c>
      <c r="E37" s="590">
        <f t="shared" si="2"/>
        <v>0</v>
      </c>
      <c r="F37" s="591">
        <f t="shared" si="38"/>
        <v>0</v>
      </c>
      <c r="G37" s="592">
        <f t="shared" si="38"/>
        <v>0</v>
      </c>
      <c r="H37" s="592">
        <f t="shared" si="38"/>
        <v>0</v>
      </c>
      <c r="I37" s="590">
        <f t="shared" si="3"/>
        <v>0</v>
      </c>
      <c r="J37" s="579">
        <f t="shared" si="39"/>
        <v>0</v>
      </c>
      <c r="K37" s="580">
        <f t="shared" si="39"/>
        <v>0</v>
      </c>
      <c r="L37" s="593">
        <f t="shared" si="39"/>
        <v>0</v>
      </c>
      <c r="M37" s="334">
        <f t="shared" si="39"/>
        <v>0</v>
      </c>
      <c r="N37" s="594">
        <f t="shared" si="5"/>
        <v>0</v>
      </c>
      <c r="O37" s="580">
        <f t="shared" si="40"/>
        <v>0</v>
      </c>
      <c r="P37" s="580">
        <f t="shared" si="40"/>
        <v>0</v>
      </c>
      <c r="Q37" s="595">
        <f t="shared" si="40"/>
        <v>0</v>
      </c>
    </row>
    <row r="38" spans="2:17">
      <c r="B38" s="550" t="s">
        <v>110</v>
      </c>
      <c r="C38" s="550" t="s">
        <v>615</v>
      </c>
      <c r="D38" s="139">
        <f t="shared" si="1"/>
        <v>5542.2000000000007</v>
      </c>
      <c r="E38" s="551">
        <f t="shared" ref="E38:Q38" si="41">E39+E43+E50+E53+E59+E62</f>
        <v>20</v>
      </c>
      <c r="F38" s="552">
        <f t="shared" si="41"/>
        <v>20</v>
      </c>
      <c r="G38" s="553">
        <f t="shared" si="41"/>
        <v>0</v>
      </c>
      <c r="H38" s="554">
        <f t="shared" si="41"/>
        <v>0</v>
      </c>
      <c r="I38" s="551">
        <f t="shared" si="41"/>
        <v>133</v>
      </c>
      <c r="J38" s="552">
        <f t="shared" si="41"/>
        <v>66</v>
      </c>
      <c r="K38" s="553">
        <f t="shared" si="41"/>
        <v>67</v>
      </c>
      <c r="L38" s="554">
        <f t="shared" si="41"/>
        <v>0</v>
      </c>
      <c r="M38" s="551">
        <f t="shared" si="41"/>
        <v>0</v>
      </c>
      <c r="N38" s="555">
        <f t="shared" si="41"/>
        <v>0</v>
      </c>
      <c r="O38" s="553">
        <f t="shared" si="41"/>
        <v>0</v>
      </c>
      <c r="P38" s="553">
        <f t="shared" si="41"/>
        <v>0</v>
      </c>
      <c r="Q38" s="551">
        <f t="shared" si="41"/>
        <v>5389.2000000000007</v>
      </c>
    </row>
    <row r="39" spans="2:17">
      <c r="B39" s="557" t="s">
        <v>112</v>
      </c>
      <c r="C39" s="558" t="s">
        <v>8</v>
      </c>
      <c r="D39" s="149">
        <f t="shared" si="1"/>
        <v>0</v>
      </c>
      <c r="E39" s="150">
        <f t="shared" ref="E39:E65" si="42">SUM(F39:H39)</f>
        <v>0</v>
      </c>
      <c r="F39" s="151">
        <f>SUM(F40:F42)</f>
        <v>0</v>
      </c>
      <c r="G39" s="152">
        <f>SUM(G40:G42)</f>
        <v>0</v>
      </c>
      <c r="H39" s="493">
        <f>SUM(H40:H42)</f>
        <v>0</v>
      </c>
      <c r="I39" s="150">
        <f t="shared" ref="I39:I65" si="43">SUM(J39:L39)</f>
        <v>0</v>
      </c>
      <c r="J39" s="151">
        <f t="shared" ref="J39:Q39" si="44">SUM(J40:J42)</f>
        <v>0</v>
      </c>
      <c r="K39" s="152">
        <f t="shared" si="44"/>
        <v>0</v>
      </c>
      <c r="L39" s="493">
        <f t="shared" si="44"/>
        <v>0</v>
      </c>
      <c r="M39" s="150">
        <f t="shared" si="44"/>
        <v>0</v>
      </c>
      <c r="N39" s="154">
        <f t="shared" ref="N39:N65" si="45">SUM(O39:P39)</f>
        <v>0</v>
      </c>
      <c r="O39" s="152">
        <f t="shared" si="44"/>
        <v>0</v>
      </c>
      <c r="P39" s="152">
        <f t="shared" si="44"/>
        <v>0</v>
      </c>
      <c r="Q39" s="150">
        <f t="shared" si="44"/>
        <v>0</v>
      </c>
    </row>
    <row r="40" spans="2:17">
      <c r="B40" s="559" t="s">
        <v>114</v>
      </c>
      <c r="C40" s="560" t="s">
        <v>10</v>
      </c>
      <c r="D40" s="149">
        <f t="shared" si="1"/>
        <v>0</v>
      </c>
      <c r="E40" s="150">
        <f t="shared" si="42"/>
        <v>0</v>
      </c>
      <c r="F40" s="325"/>
      <c r="G40" s="326"/>
      <c r="H40" s="596"/>
      <c r="I40" s="150">
        <f t="shared" si="43"/>
        <v>0</v>
      </c>
      <c r="J40" s="325"/>
      <c r="K40" s="326"/>
      <c r="L40" s="596"/>
      <c r="M40" s="331"/>
      <c r="N40" s="154">
        <f t="shared" si="45"/>
        <v>0</v>
      </c>
      <c r="O40" s="326"/>
      <c r="P40" s="327"/>
      <c r="Q40" s="253"/>
    </row>
    <row r="41" spans="2:17">
      <c r="B41" s="559" t="s">
        <v>116</v>
      </c>
      <c r="C41" s="560" t="s">
        <v>11</v>
      </c>
      <c r="D41" s="149">
        <f t="shared" si="1"/>
        <v>0</v>
      </c>
      <c r="E41" s="150">
        <f t="shared" si="42"/>
        <v>0</v>
      </c>
      <c r="F41" s="325"/>
      <c r="G41" s="326"/>
      <c r="H41" s="596"/>
      <c r="I41" s="150">
        <f t="shared" si="43"/>
        <v>0</v>
      </c>
      <c r="J41" s="325"/>
      <c r="K41" s="326"/>
      <c r="L41" s="596"/>
      <c r="M41" s="331"/>
      <c r="N41" s="154">
        <f t="shared" si="45"/>
        <v>0</v>
      </c>
      <c r="O41" s="326"/>
      <c r="P41" s="327"/>
      <c r="Q41" s="253"/>
    </row>
    <row r="42" spans="2:17">
      <c r="B42" s="559" t="s">
        <v>118</v>
      </c>
      <c r="C42" s="560" t="s">
        <v>13</v>
      </c>
      <c r="D42" s="149">
        <f t="shared" si="1"/>
        <v>0</v>
      </c>
      <c r="E42" s="150">
        <f t="shared" si="42"/>
        <v>0</v>
      </c>
      <c r="F42" s="325"/>
      <c r="G42" s="326"/>
      <c r="H42" s="596"/>
      <c r="I42" s="150">
        <f t="shared" si="43"/>
        <v>0</v>
      </c>
      <c r="J42" s="325"/>
      <c r="K42" s="326"/>
      <c r="L42" s="596"/>
      <c r="M42" s="331"/>
      <c r="N42" s="154">
        <f t="shared" si="45"/>
        <v>0</v>
      </c>
      <c r="O42" s="326"/>
      <c r="P42" s="327"/>
      <c r="Q42" s="253"/>
    </row>
    <row r="43" spans="2:17">
      <c r="B43" s="557" t="s">
        <v>121</v>
      </c>
      <c r="C43" s="561" t="s">
        <v>15</v>
      </c>
      <c r="D43" s="149">
        <f t="shared" si="1"/>
        <v>4907.8</v>
      </c>
      <c r="E43" s="150">
        <f t="shared" si="42"/>
        <v>20</v>
      </c>
      <c r="F43" s="151">
        <f>SUM(F44:F49)</f>
        <v>20</v>
      </c>
      <c r="G43" s="152">
        <f>SUM(G44:G49)</f>
        <v>0</v>
      </c>
      <c r="H43" s="493">
        <f>SUM(H44:H49)</f>
        <v>0</v>
      </c>
      <c r="I43" s="150">
        <f t="shared" si="43"/>
        <v>133</v>
      </c>
      <c r="J43" s="151">
        <f t="shared" ref="J43:Q43" si="46">SUM(J44:J49)</f>
        <v>66</v>
      </c>
      <c r="K43" s="152">
        <f t="shared" si="46"/>
        <v>67</v>
      </c>
      <c r="L43" s="493">
        <f t="shared" si="46"/>
        <v>0</v>
      </c>
      <c r="M43" s="150">
        <f t="shared" si="46"/>
        <v>0</v>
      </c>
      <c r="N43" s="154">
        <f t="shared" si="45"/>
        <v>0</v>
      </c>
      <c r="O43" s="152">
        <f t="shared" si="46"/>
        <v>0</v>
      </c>
      <c r="P43" s="153">
        <f t="shared" si="46"/>
        <v>0</v>
      </c>
      <c r="Q43" s="150">
        <f t="shared" si="46"/>
        <v>4754.8</v>
      </c>
    </row>
    <row r="44" spans="2:17">
      <c r="B44" s="559" t="s">
        <v>123</v>
      </c>
      <c r="C44" s="560" t="s">
        <v>17</v>
      </c>
      <c r="D44" s="149">
        <f t="shared" si="1"/>
        <v>4544</v>
      </c>
      <c r="E44" s="150">
        <f t="shared" si="42"/>
        <v>0</v>
      </c>
      <c r="F44" s="325"/>
      <c r="G44" s="326"/>
      <c r="H44" s="596"/>
      <c r="I44" s="150">
        <f t="shared" si="43"/>
        <v>0</v>
      </c>
      <c r="J44" s="325"/>
      <c r="K44" s="326"/>
      <c r="L44" s="596"/>
      <c r="M44" s="331"/>
      <c r="N44" s="154">
        <f t="shared" si="45"/>
        <v>0</v>
      </c>
      <c r="O44" s="326"/>
      <c r="P44" s="327"/>
      <c r="Q44" s="253">
        <v>4544</v>
      </c>
    </row>
    <row r="45" spans="2:17">
      <c r="B45" s="559" t="s">
        <v>125</v>
      </c>
      <c r="C45" s="560" t="s">
        <v>600</v>
      </c>
      <c r="D45" s="149">
        <f t="shared" si="1"/>
        <v>0</v>
      </c>
      <c r="E45" s="150">
        <f t="shared" si="42"/>
        <v>0</v>
      </c>
      <c r="F45" s="325"/>
      <c r="G45" s="326"/>
      <c r="H45" s="596"/>
      <c r="I45" s="150">
        <f t="shared" si="43"/>
        <v>0</v>
      </c>
      <c r="J45" s="325"/>
      <c r="K45" s="326"/>
      <c r="L45" s="596"/>
      <c r="M45" s="331"/>
      <c r="N45" s="154">
        <f t="shared" si="45"/>
        <v>0</v>
      </c>
      <c r="O45" s="326"/>
      <c r="P45" s="327"/>
      <c r="Q45" s="253"/>
    </row>
    <row r="46" spans="2:17">
      <c r="B46" s="559" t="s">
        <v>126</v>
      </c>
      <c r="C46" s="560" t="s">
        <v>23</v>
      </c>
      <c r="D46" s="149">
        <f t="shared" si="1"/>
        <v>0</v>
      </c>
      <c r="E46" s="150">
        <f t="shared" si="42"/>
        <v>0</v>
      </c>
      <c r="F46" s="325"/>
      <c r="G46" s="326"/>
      <c r="H46" s="596"/>
      <c r="I46" s="150">
        <f t="shared" si="43"/>
        <v>0</v>
      </c>
      <c r="J46" s="325"/>
      <c r="K46" s="326"/>
      <c r="L46" s="596"/>
      <c r="M46" s="331"/>
      <c r="N46" s="154">
        <f t="shared" si="45"/>
        <v>0</v>
      </c>
      <c r="O46" s="326"/>
      <c r="P46" s="327"/>
      <c r="Q46" s="253"/>
    </row>
    <row r="47" spans="2:17">
      <c r="B47" s="559" t="s">
        <v>616</v>
      </c>
      <c r="C47" s="560" t="s">
        <v>25</v>
      </c>
      <c r="D47" s="149">
        <f t="shared" si="1"/>
        <v>363.8</v>
      </c>
      <c r="E47" s="150">
        <f t="shared" si="42"/>
        <v>20</v>
      </c>
      <c r="F47" s="325">
        <v>20</v>
      </c>
      <c r="G47" s="326"/>
      <c r="H47" s="596"/>
      <c r="I47" s="150">
        <f t="shared" si="43"/>
        <v>133</v>
      </c>
      <c r="J47" s="325">
        <v>66</v>
      </c>
      <c r="K47" s="326">
        <v>67</v>
      </c>
      <c r="L47" s="596"/>
      <c r="M47" s="331"/>
      <c r="N47" s="154">
        <f t="shared" si="45"/>
        <v>0</v>
      </c>
      <c r="O47" s="326"/>
      <c r="P47" s="327"/>
      <c r="Q47" s="253">
        <v>210.8</v>
      </c>
    </row>
    <row r="48" spans="2:17">
      <c r="B48" s="559" t="s">
        <v>617</v>
      </c>
      <c r="C48" s="560" t="s">
        <v>27</v>
      </c>
      <c r="D48" s="149">
        <f t="shared" si="1"/>
        <v>0</v>
      </c>
      <c r="E48" s="150">
        <f t="shared" si="42"/>
        <v>0</v>
      </c>
      <c r="F48" s="325"/>
      <c r="G48" s="326"/>
      <c r="H48" s="596"/>
      <c r="I48" s="150">
        <f t="shared" si="43"/>
        <v>0</v>
      </c>
      <c r="J48" s="325"/>
      <c r="K48" s="326"/>
      <c r="L48" s="596"/>
      <c r="M48" s="331"/>
      <c r="N48" s="154">
        <f t="shared" si="45"/>
        <v>0</v>
      </c>
      <c r="O48" s="326"/>
      <c r="P48" s="327"/>
      <c r="Q48" s="253"/>
    </row>
    <row r="49" spans="2:17" ht="38.25">
      <c r="B49" s="559" t="s">
        <v>618</v>
      </c>
      <c r="C49" s="560" t="s">
        <v>604</v>
      </c>
      <c r="D49" s="149">
        <f t="shared" si="1"/>
        <v>0</v>
      </c>
      <c r="E49" s="150">
        <f t="shared" si="42"/>
        <v>0</v>
      </c>
      <c r="F49" s="325"/>
      <c r="G49" s="326"/>
      <c r="H49" s="596"/>
      <c r="I49" s="150">
        <f t="shared" si="43"/>
        <v>0</v>
      </c>
      <c r="J49" s="325"/>
      <c r="K49" s="326"/>
      <c r="L49" s="596"/>
      <c r="M49" s="331"/>
      <c r="N49" s="154">
        <f t="shared" si="45"/>
        <v>0</v>
      </c>
      <c r="O49" s="326"/>
      <c r="P49" s="327"/>
      <c r="Q49" s="253"/>
    </row>
    <row r="50" spans="2:17">
      <c r="B50" s="557" t="s">
        <v>295</v>
      </c>
      <c r="C50" s="563" t="s">
        <v>31</v>
      </c>
      <c r="D50" s="149">
        <f t="shared" si="1"/>
        <v>0</v>
      </c>
      <c r="E50" s="150">
        <f t="shared" si="42"/>
        <v>0</v>
      </c>
      <c r="F50" s="151">
        <f>SUM(F51:F52)</f>
        <v>0</v>
      </c>
      <c r="G50" s="152">
        <f>SUM(G51:G52)</f>
        <v>0</v>
      </c>
      <c r="H50" s="493">
        <f>SUM(H51:H52)</f>
        <v>0</v>
      </c>
      <c r="I50" s="150">
        <f t="shared" si="43"/>
        <v>0</v>
      </c>
      <c r="J50" s="151">
        <f t="shared" ref="J50:Q50" si="47">SUM(J51:J52)</f>
        <v>0</v>
      </c>
      <c r="K50" s="152">
        <f t="shared" si="47"/>
        <v>0</v>
      </c>
      <c r="L50" s="493">
        <f t="shared" si="47"/>
        <v>0</v>
      </c>
      <c r="M50" s="150">
        <f t="shared" si="47"/>
        <v>0</v>
      </c>
      <c r="N50" s="154">
        <f t="shared" si="45"/>
        <v>0</v>
      </c>
      <c r="O50" s="152">
        <f t="shared" si="47"/>
        <v>0</v>
      </c>
      <c r="P50" s="153">
        <f t="shared" si="47"/>
        <v>0</v>
      </c>
      <c r="Q50" s="150">
        <f t="shared" si="47"/>
        <v>0</v>
      </c>
    </row>
    <row r="51" spans="2:17" ht="51.75">
      <c r="B51" s="559" t="s">
        <v>297</v>
      </c>
      <c r="C51" s="564" t="s">
        <v>33</v>
      </c>
      <c r="D51" s="149">
        <f t="shared" si="1"/>
        <v>0</v>
      </c>
      <c r="E51" s="150">
        <f t="shared" si="42"/>
        <v>0</v>
      </c>
      <c r="F51" s="325"/>
      <c r="G51" s="326"/>
      <c r="H51" s="596"/>
      <c r="I51" s="150">
        <f t="shared" si="43"/>
        <v>0</v>
      </c>
      <c r="J51" s="325"/>
      <c r="K51" s="326"/>
      <c r="L51" s="596"/>
      <c r="M51" s="331"/>
      <c r="N51" s="154">
        <f t="shared" si="45"/>
        <v>0</v>
      </c>
      <c r="O51" s="326"/>
      <c r="P51" s="327"/>
      <c r="Q51" s="253"/>
    </row>
    <row r="52" spans="2:17">
      <c r="B52" s="559" t="s">
        <v>298</v>
      </c>
      <c r="C52" s="564" t="s">
        <v>35</v>
      </c>
      <c r="D52" s="149">
        <f t="shared" si="1"/>
        <v>0</v>
      </c>
      <c r="E52" s="150">
        <f t="shared" si="42"/>
        <v>0</v>
      </c>
      <c r="F52" s="325"/>
      <c r="G52" s="326"/>
      <c r="H52" s="596"/>
      <c r="I52" s="150">
        <f t="shared" si="43"/>
        <v>0</v>
      </c>
      <c r="J52" s="325"/>
      <c r="K52" s="326"/>
      <c r="L52" s="596"/>
      <c r="M52" s="331"/>
      <c r="N52" s="154">
        <f t="shared" si="45"/>
        <v>0</v>
      </c>
      <c r="O52" s="326"/>
      <c r="P52" s="327"/>
      <c r="Q52" s="253"/>
    </row>
    <row r="53" spans="2:17">
      <c r="B53" s="557" t="s">
        <v>300</v>
      </c>
      <c r="C53" s="563" t="s">
        <v>37</v>
      </c>
      <c r="D53" s="149">
        <f t="shared" si="1"/>
        <v>0</v>
      </c>
      <c r="E53" s="150">
        <f t="shared" si="42"/>
        <v>0</v>
      </c>
      <c r="F53" s="151">
        <f>SUM(F54:F58)</f>
        <v>0</v>
      </c>
      <c r="G53" s="152">
        <f>SUM(G54:G58)</f>
        <v>0</v>
      </c>
      <c r="H53" s="493">
        <f>SUM(H54:H58)</f>
        <v>0</v>
      </c>
      <c r="I53" s="150">
        <f t="shared" si="43"/>
        <v>0</v>
      </c>
      <c r="J53" s="151">
        <f t="shared" ref="J53:Q53" si="48">SUM(J54:J58)</f>
        <v>0</v>
      </c>
      <c r="K53" s="152">
        <f t="shared" si="48"/>
        <v>0</v>
      </c>
      <c r="L53" s="493">
        <f t="shared" si="48"/>
        <v>0</v>
      </c>
      <c r="M53" s="150">
        <f t="shared" si="48"/>
        <v>0</v>
      </c>
      <c r="N53" s="154">
        <f t="shared" si="45"/>
        <v>0</v>
      </c>
      <c r="O53" s="152">
        <f t="shared" si="48"/>
        <v>0</v>
      </c>
      <c r="P53" s="153">
        <f t="shared" si="48"/>
        <v>0</v>
      </c>
      <c r="Q53" s="150">
        <f t="shared" si="48"/>
        <v>0</v>
      </c>
    </row>
    <row r="54" spans="2:17">
      <c r="B54" s="559" t="s">
        <v>301</v>
      </c>
      <c r="C54" s="564" t="s">
        <v>39</v>
      </c>
      <c r="D54" s="149">
        <f t="shared" si="1"/>
        <v>0</v>
      </c>
      <c r="E54" s="147">
        <f t="shared" si="42"/>
        <v>0</v>
      </c>
      <c r="F54" s="597"/>
      <c r="G54" s="598"/>
      <c r="H54" s="599"/>
      <c r="I54" s="147">
        <f t="shared" si="43"/>
        <v>0</v>
      </c>
      <c r="J54" s="597"/>
      <c r="K54" s="598"/>
      <c r="L54" s="599"/>
      <c r="M54" s="600"/>
      <c r="N54" s="567">
        <f t="shared" si="45"/>
        <v>0</v>
      </c>
      <c r="O54" s="598"/>
      <c r="P54" s="601"/>
      <c r="Q54" s="253"/>
    </row>
    <row r="55" spans="2:17">
      <c r="B55" s="559" t="s">
        <v>303</v>
      </c>
      <c r="C55" s="568" t="s">
        <v>42</v>
      </c>
      <c r="D55" s="149">
        <f t="shared" si="1"/>
        <v>0</v>
      </c>
      <c r="E55" s="147">
        <f t="shared" si="42"/>
        <v>0</v>
      </c>
      <c r="F55" s="597"/>
      <c r="G55" s="598"/>
      <c r="H55" s="599"/>
      <c r="I55" s="147">
        <f t="shared" si="43"/>
        <v>0</v>
      </c>
      <c r="J55" s="597"/>
      <c r="K55" s="598"/>
      <c r="L55" s="599"/>
      <c r="M55" s="600"/>
      <c r="N55" s="567">
        <f t="shared" si="45"/>
        <v>0</v>
      </c>
      <c r="O55" s="598"/>
      <c r="P55" s="601"/>
      <c r="Q55" s="253"/>
    </row>
    <row r="56" spans="2:17">
      <c r="B56" s="559" t="s">
        <v>619</v>
      </c>
      <c r="C56" s="568" t="s">
        <v>45</v>
      </c>
      <c r="D56" s="149">
        <f t="shared" si="1"/>
        <v>0</v>
      </c>
      <c r="E56" s="147">
        <f t="shared" si="42"/>
        <v>0</v>
      </c>
      <c r="F56" s="597"/>
      <c r="G56" s="598"/>
      <c r="H56" s="599"/>
      <c r="I56" s="147">
        <f t="shared" si="43"/>
        <v>0</v>
      </c>
      <c r="J56" s="597"/>
      <c r="K56" s="598"/>
      <c r="L56" s="599"/>
      <c r="M56" s="600"/>
      <c r="N56" s="567">
        <f t="shared" si="45"/>
        <v>0</v>
      </c>
      <c r="O56" s="598"/>
      <c r="P56" s="601"/>
      <c r="Q56" s="253"/>
    </row>
    <row r="57" spans="2:17" ht="26.25">
      <c r="B57" s="559" t="s">
        <v>620</v>
      </c>
      <c r="C57" s="568" t="s">
        <v>47</v>
      </c>
      <c r="D57" s="149">
        <f t="shared" si="1"/>
        <v>0</v>
      </c>
      <c r="E57" s="147">
        <f t="shared" si="42"/>
        <v>0</v>
      </c>
      <c r="F57" s="597"/>
      <c r="G57" s="598"/>
      <c r="H57" s="599"/>
      <c r="I57" s="147">
        <f t="shared" si="43"/>
        <v>0</v>
      </c>
      <c r="J57" s="597"/>
      <c r="K57" s="598"/>
      <c r="L57" s="599"/>
      <c r="M57" s="600"/>
      <c r="N57" s="567">
        <f t="shared" si="45"/>
        <v>0</v>
      </c>
      <c r="O57" s="598"/>
      <c r="P57" s="601"/>
      <c r="Q57" s="253"/>
    </row>
    <row r="58" spans="2:17" ht="26.25">
      <c r="B58" s="559" t="s">
        <v>621</v>
      </c>
      <c r="C58" s="568" t="s">
        <v>610</v>
      </c>
      <c r="D58" s="149">
        <f t="shared" si="1"/>
        <v>0</v>
      </c>
      <c r="E58" s="147">
        <f t="shared" si="42"/>
        <v>0</v>
      </c>
      <c r="F58" s="597"/>
      <c r="G58" s="598"/>
      <c r="H58" s="599"/>
      <c r="I58" s="147">
        <f t="shared" si="43"/>
        <v>0</v>
      </c>
      <c r="J58" s="597"/>
      <c r="K58" s="598"/>
      <c r="L58" s="599"/>
      <c r="M58" s="600"/>
      <c r="N58" s="567">
        <f t="shared" si="45"/>
        <v>0</v>
      </c>
      <c r="O58" s="598"/>
      <c r="P58" s="601"/>
      <c r="Q58" s="253"/>
    </row>
    <row r="59" spans="2:17">
      <c r="B59" s="557" t="s">
        <v>305</v>
      </c>
      <c r="C59" s="571" t="s">
        <v>53</v>
      </c>
      <c r="D59" s="350">
        <f t="shared" si="1"/>
        <v>168.8</v>
      </c>
      <c r="E59" s="572">
        <f t="shared" si="42"/>
        <v>0</v>
      </c>
      <c r="F59" s="573">
        <f>SUM(F60:F61)</f>
        <v>0</v>
      </c>
      <c r="G59" s="574">
        <f>SUM(G60:G61)</f>
        <v>0</v>
      </c>
      <c r="H59" s="575">
        <f>SUM(H60:H61)</f>
        <v>0</v>
      </c>
      <c r="I59" s="572">
        <f t="shared" si="43"/>
        <v>0</v>
      </c>
      <c r="J59" s="573">
        <f t="shared" ref="J59:Q59" si="49">SUM(J60:J61)</f>
        <v>0</v>
      </c>
      <c r="K59" s="574">
        <f t="shared" si="49"/>
        <v>0</v>
      </c>
      <c r="L59" s="575">
        <f t="shared" si="49"/>
        <v>0</v>
      </c>
      <c r="M59" s="572">
        <f t="shared" si="49"/>
        <v>0</v>
      </c>
      <c r="N59" s="576">
        <f t="shared" si="45"/>
        <v>0</v>
      </c>
      <c r="O59" s="574">
        <f t="shared" si="49"/>
        <v>0</v>
      </c>
      <c r="P59" s="602">
        <f t="shared" si="49"/>
        <v>0</v>
      </c>
      <c r="Q59" s="572">
        <f t="shared" si="49"/>
        <v>168.8</v>
      </c>
    </row>
    <row r="60" spans="2:17">
      <c r="B60" s="577" t="s">
        <v>307</v>
      </c>
      <c r="C60" s="578" t="s">
        <v>55</v>
      </c>
      <c r="D60" s="311">
        <f t="shared" si="1"/>
        <v>168.8</v>
      </c>
      <c r="E60" s="309">
        <f t="shared" si="42"/>
        <v>0</v>
      </c>
      <c r="F60" s="603"/>
      <c r="G60" s="604"/>
      <c r="H60" s="605"/>
      <c r="I60" s="309">
        <f t="shared" si="43"/>
        <v>0</v>
      </c>
      <c r="J60" s="603"/>
      <c r="K60" s="604"/>
      <c r="L60" s="605"/>
      <c r="M60" s="606"/>
      <c r="N60" s="581">
        <f t="shared" si="45"/>
        <v>0</v>
      </c>
      <c r="O60" s="604"/>
      <c r="P60" s="607"/>
      <c r="Q60" s="253">
        <v>168.8</v>
      </c>
    </row>
    <row r="61" spans="2:17" ht="26.25">
      <c r="B61" s="577" t="s">
        <v>309</v>
      </c>
      <c r="C61" s="582" t="s">
        <v>57</v>
      </c>
      <c r="D61" s="350">
        <f t="shared" si="1"/>
        <v>0</v>
      </c>
      <c r="E61" s="572">
        <f t="shared" si="42"/>
        <v>0</v>
      </c>
      <c r="F61" s="608"/>
      <c r="G61" s="609"/>
      <c r="H61" s="610"/>
      <c r="I61" s="572">
        <f t="shared" si="43"/>
        <v>0</v>
      </c>
      <c r="J61" s="608"/>
      <c r="K61" s="609"/>
      <c r="L61" s="610"/>
      <c r="M61" s="611"/>
      <c r="N61" s="576">
        <f t="shared" si="45"/>
        <v>0</v>
      </c>
      <c r="O61" s="609"/>
      <c r="P61" s="612"/>
      <c r="Q61" s="253"/>
    </row>
    <row r="62" spans="2:17">
      <c r="B62" s="583" t="s">
        <v>311</v>
      </c>
      <c r="C62" s="584" t="s">
        <v>611</v>
      </c>
      <c r="D62" s="350">
        <f t="shared" si="1"/>
        <v>465.6</v>
      </c>
      <c r="E62" s="572">
        <f t="shared" si="42"/>
        <v>0</v>
      </c>
      <c r="F62" s="573">
        <f>SUM(F63:F65)</f>
        <v>0</v>
      </c>
      <c r="G62" s="574">
        <f>SUM(G63:G65)</f>
        <v>0</v>
      </c>
      <c r="H62" s="575">
        <f>SUM(H63:H65)</f>
        <v>0</v>
      </c>
      <c r="I62" s="572">
        <f t="shared" si="43"/>
        <v>0</v>
      </c>
      <c r="J62" s="573">
        <f t="shared" ref="J62:Q62" si="50">SUM(J63:J65)</f>
        <v>0</v>
      </c>
      <c r="K62" s="574">
        <f t="shared" si="50"/>
        <v>0</v>
      </c>
      <c r="L62" s="575">
        <f t="shared" si="50"/>
        <v>0</v>
      </c>
      <c r="M62" s="572">
        <f t="shared" si="50"/>
        <v>0</v>
      </c>
      <c r="N62" s="576">
        <f t="shared" si="45"/>
        <v>0</v>
      </c>
      <c r="O62" s="574">
        <f t="shared" si="50"/>
        <v>0</v>
      </c>
      <c r="P62" s="602">
        <f t="shared" si="50"/>
        <v>0</v>
      </c>
      <c r="Q62" s="572">
        <f t="shared" si="50"/>
        <v>465.6</v>
      </c>
    </row>
    <row r="63" spans="2:17">
      <c r="B63" s="585" t="s">
        <v>313</v>
      </c>
      <c r="C63" s="586" t="s">
        <v>622</v>
      </c>
      <c r="D63" s="350">
        <f t="shared" si="1"/>
        <v>465.6</v>
      </c>
      <c r="E63" s="572">
        <f t="shared" si="42"/>
        <v>0</v>
      </c>
      <c r="F63" s="608"/>
      <c r="G63" s="609"/>
      <c r="H63" s="610"/>
      <c r="I63" s="572">
        <f t="shared" si="43"/>
        <v>0</v>
      </c>
      <c r="J63" s="608"/>
      <c r="K63" s="609"/>
      <c r="L63" s="610"/>
      <c r="M63" s="611"/>
      <c r="N63" s="576">
        <f t="shared" si="45"/>
        <v>0</v>
      </c>
      <c r="O63" s="609"/>
      <c r="P63" s="612"/>
      <c r="Q63" s="253">
        <v>465.6</v>
      </c>
    </row>
    <row r="64" spans="2:17">
      <c r="B64" s="585" t="s">
        <v>623</v>
      </c>
      <c r="C64" s="586" t="s">
        <v>612</v>
      </c>
      <c r="D64" s="350">
        <f t="shared" si="1"/>
        <v>0</v>
      </c>
      <c r="E64" s="572">
        <f t="shared" si="42"/>
        <v>0</v>
      </c>
      <c r="F64" s="608"/>
      <c r="G64" s="609"/>
      <c r="H64" s="610"/>
      <c r="I64" s="572">
        <f t="shared" si="43"/>
        <v>0</v>
      </c>
      <c r="J64" s="608"/>
      <c r="K64" s="609"/>
      <c r="L64" s="610"/>
      <c r="M64" s="611"/>
      <c r="N64" s="576">
        <f t="shared" si="45"/>
        <v>0</v>
      </c>
      <c r="O64" s="609"/>
      <c r="P64" s="612"/>
      <c r="Q64" s="253"/>
    </row>
    <row r="65" spans="2:18">
      <c r="B65" s="587" t="s">
        <v>624</v>
      </c>
      <c r="C65" s="588" t="s">
        <v>612</v>
      </c>
      <c r="D65" s="589">
        <f t="shared" si="1"/>
        <v>0</v>
      </c>
      <c r="E65" s="590">
        <f t="shared" si="42"/>
        <v>0</v>
      </c>
      <c r="F65" s="613"/>
      <c r="G65" s="614"/>
      <c r="H65" s="615"/>
      <c r="I65" s="590">
        <f t="shared" si="43"/>
        <v>0</v>
      </c>
      <c r="J65" s="613"/>
      <c r="K65" s="614"/>
      <c r="L65" s="615"/>
      <c r="M65" s="616"/>
      <c r="N65" s="594">
        <f t="shared" si="45"/>
        <v>0</v>
      </c>
      <c r="O65" s="614"/>
      <c r="P65" s="617"/>
      <c r="Q65" s="618"/>
    </row>
    <row r="66" spans="2:18">
      <c r="B66" s="550" t="s">
        <v>130</v>
      </c>
      <c r="C66" s="550" t="s">
        <v>625</v>
      </c>
      <c r="D66" s="139">
        <f t="shared" ref="D66:Q66" si="51">D67+D71+D78+D81+D87+D90</f>
        <v>0</v>
      </c>
      <c r="E66" s="551">
        <f t="shared" si="51"/>
        <v>0</v>
      </c>
      <c r="F66" s="552">
        <f t="shared" si="51"/>
        <v>0</v>
      </c>
      <c r="G66" s="553">
        <f t="shared" si="51"/>
        <v>0</v>
      </c>
      <c r="H66" s="554">
        <f t="shared" si="51"/>
        <v>0</v>
      </c>
      <c r="I66" s="551">
        <f t="shared" si="51"/>
        <v>0</v>
      </c>
      <c r="J66" s="552">
        <f t="shared" si="51"/>
        <v>0</v>
      </c>
      <c r="K66" s="553">
        <f t="shared" si="51"/>
        <v>0</v>
      </c>
      <c r="L66" s="554">
        <f t="shared" si="51"/>
        <v>0</v>
      </c>
      <c r="M66" s="551">
        <f t="shared" si="51"/>
        <v>0</v>
      </c>
      <c r="N66" s="555">
        <f t="shared" si="51"/>
        <v>0</v>
      </c>
      <c r="O66" s="553">
        <f t="shared" si="51"/>
        <v>0</v>
      </c>
      <c r="P66" s="556">
        <f t="shared" si="51"/>
        <v>0</v>
      </c>
      <c r="Q66" s="551">
        <f t="shared" si="51"/>
        <v>0</v>
      </c>
      <c r="R66" s="619"/>
    </row>
    <row r="67" spans="2:18">
      <c r="B67" s="557" t="s">
        <v>132</v>
      </c>
      <c r="C67" s="558"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c r="B68" s="559" t="s">
        <v>407</v>
      </c>
      <c r="C68" s="560" t="s">
        <v>10</v>
      </c>
      <c r="D68" s="328"/>
      <c r="E68" s="324">
        <f t="shared" si="52"/>
        <v>0</v>
      </c>
      <c r="F68" s="378">
        <f t="shared" ref="F68:H70" si="56">IFERROR($D68*F95/100, 0)</f>
        <v>0</v>
      </c>
      <c r="G68" s="379">
        <f t="shared" si="56"/>
        <v>0</v>
      </c>
      <c r="H68" s="620">
        <f t="shared" si="56"/>
        <v>0</v>
      </c>
      <c r="I68" s="324">
        <f t="shared" si="53"/>
        <v>0</v>
      </c>
      <c r="J68" s="378">
        <f t="shared" ref="J68:M70" si="57">IFERROR($D68*J95/100, 0)</f>
        <v>0</v>
      </c>
      <c r="K68" s="379">
        <f t="shared" si="57"/>
        <v>0</v>
      </c>
      <c r="L68" s="620">
        <f t="shared" si="57"/>
        <v>0</v>
      </c>
      <c r="M68" s="324">
        <f t="shared" si="57"/>
        <v>0</v>
      </c>
      <c r="N68" s="621">
        <f t="shared" si="55"/>
        <v>0</v>
      </c>
      <c r="O68" s="379">
        <f t="shared" ref="O68:Q70" si="58">IFERROR($D68*O95/100, 0)</f>
        <v>0</v>
      </c>
      <c r="P68" s="380">
        <f t="shared" si="58"/>
        <v>0</v>
      </c>
      <c r="Q68" s="324">
        <f t="shared" si="58"/>
        <v>0</v>
      </c>
    </row>
    <row r="69" spans="2:18">
      <c r="B69" s="559" t="s">
        <v>408</v>
      </c>
      <c r="C69" s="560" t="s">
        <v>11</v>
      </c>
      <c r="D69" s="328"/>
      <c r="E69" s="324">
        <f t="shared" si="52"/>
        <v>0</v>
      </c>
      <c r="F69" s="378">
        <f t="shared" si="56"/>
        <v>0</v>
      </c>
      <c r="G69" s="379">
        <f t="shared" si="56"/>
        <v>0</v>
      </c>
      <c r="H69" s="620">
        <f t="shared" si="56"/>
        <v>0</v>
      </c>
      <c r="I69" s="324">
        <f t="shared" si="53"/>
        <v>0</v>
      </c>
      <c r="J69" s="378">
        <f t="shared" si="57"/>
        <v>0</v>
      </c>
      <c r="K69" s="379">
        <f t="shared" si="57"/>
        <v>0</v>
      </c>
      <c r="L69" s="620">
        <f t="shared" si="57"/>
        <v>0</v>
      </c>
      <c r="M69" s="324">
        <f t="shared" si="57"/>
        <v>0</v>
      </c>
      <c r="N69" s="621">
        <f t="shared" si="55"/>
        <v>0</v>
      </c>
      <c r="O69" s="379">
        <f t="shared" si="58"/>
        <v>0</v>
      </c>
      <c r="P69" s="380">
        <f t="shared" si="58"/>
        <v>0</v>
      </c>
      <c r="Q69" s="324">
        <f t="shared" si="58"/>
        <v>0</v>
      </c>
    </row>
    <row r="70" spans="2:18">
      <c r="B70" s="559" t="s">
        <v>626</v>
      </c>
      <c r="C70" s="560" t="s">
        <v>13</v>
      </c>
      <c r="D70" s="328"/>
      <c r="E70" s="324">
        <f t="shared" si="52"/>
        <v>0</v>
      </c>
      <c r="F70" s="378">
        <f t="shared" si="56"/>
        <v>0</v>
      </c>
      <c r="G70" s="379">
        <f t="shared" si="56"/>
        <v>0</v>
      </c>
      <c r="H70" s="620">
        <f t="shared" si="56"/>
        <v>0</v>
      </c>
      <c r="I70" s="324">
        <f t="shared" si="53"/>
        <v>0</v>
      </c>
      <c r="J70" s="378">
        <f t="shared" si="57"/>
        <v>0</v>
      </c>
      <c r="K70" s="379">
        <f t="shared" si="57"/>
        <v>0</v>
      </c>
      <c r="L70" s="620">
        <f t="shared" si="57"/>
        <v>0</v>
      </c>
      <c r="M70" s="324">
        <f t="shared" si="57"/>
        <v>0</v>
      </c>
      <c r="N70" s="621">
        <f t="shared" si="55"/>
        <v>0</v>
      </c>
      <c r="O70" s="379">
        <f t="shared" si="58"/>
        <v>0</v>
      </c>
      <c r="P70" s="380">
        <f t="shared" si="58"/>
        <v>0</v>
      </c>
      <c r="Q70" s="324">
        <f t="shared" si="58"/>
        <v>0</v>
      </c>
    </row>
    <row r="71" spans="2:18">
      <c r="B71" s="557" t="s">
        <v>134</v>
      </c>
      <c r="C71" s="561" t="s">
        <v>15</v>
      </c>
      <c r="D71" s="149">
        <f>SUM(D72:D77)</f>
        <v>0</v>
      </c>
      <c r="E71" s="150">
        <f t="shared" si="52"/>
        <v>0</v>
      </c>
      <c r="F71" s="151">
        <f>SUM(F72:F77)</f>
        <v>0</v>
      </c>
      <c r="G71" s="152">
        <f>SUM(G72:G77)</f>
        <v>0</v>
      </c>
      <c r="H71" s="493">
        <f>SUM(H72:H77)</f>
        <v>0</v>
      </c>
      <c r="I71" s="150">
        <f t="shared" si="53"/>
        <v>0</v>
      </c>
      <c r="J71" s="151">
        <f t="shared" ref="J71:Q71" si="59">SUM(J72:J77)</f>
        <v>0</v>
      </c>
      <c r="K71" s="152">
        <f t="shared" si="59"/>
        <v>0</v>
      </c>
      <c r="L71" s="493">
        <f t="shared" si="59"/>
        <v>0</v>
      </c>
      <c r="M71" s="150">
        <f t="shared" si="59"/>
        <v>0</v>
      </c>
      <c r="N71" s="154">
        <f t="shared" si="55"/>
        <v>0</v>
      </c>
      <c r="O71" s="152">
        <f t="shared" si="59"/>
        <v>0</v>
      </c>
      <c r="P71" s="153">
        <f t="shared" si="59"/>
        <v>0</v>
      </c>
      <c r="Q71" s="150">
        <f t="shared" si="59"/>
        <v>0</v>
      </c>
    </row>
    <row r="72" spans="2:18">
      <c r="B72" s="559" t="s">
        <v>136</v>
      </c>
      <c r="C72" s="560" t="s">
        <v>17</v>
      </c>
      <c r="D72" s="328"/>
      <c r="E72" s="324">
        <f t="shared" si="52"/>
        <v>0</v>
      </c>
      <c r="F72" s="378">
        <f t="shared" ref="F72:H75" si="60">IFERROR($D72*F98/100, 0)</f>
        <v>0</v>
      </c>
      <c r="G72" s="379">
        <f t="shared" si="60"/>
        <v>0</v>
      </c>
      <c r="H72" s="620">
        <f t="shared" si="60"/>
        <v>0</v>
      </c>
      <c r="I72" s="324">
        <f t="shared" si="53"/>
        <v>0</v>
      </c>
      <c r="J72" s="378">
        <f t="shared" ref="J72:M76" si="61">IFERROR($D72*J98/100, 0)</f>
        <v>0</v>
      </c>
      <c r="K72" s="379">
        <f t="shared" si="61"/>
        <v>0</v>
      </c>
      <c r="L72" s="620">
        <f t="shared" si="61"/>
        <v>0</v>
      </c>
      <c r="M72" s="324">
        <f t="shared" si="61"/>
        <v>0</v>
      </c>
      <c r="N72" s="621">
        <f t="shared" si="55"/>
        <v>0</v>
      </c>
      <c r="O72" s="379">
        <f t="shared" ref="O72:Q76" si="62">IFERROR($D72*O98/100, 0)</f>
        <v>0</v>
      </c>
      <c r="P72" s="380">
        <f t="shared" si="62"/>
        <v>0</v>
      </c>
      <c r="Q72" s="324">
        <f t="shared" si="62"/>
        <v>0</v>
      </c>
    </row>
    <row r="73" spans="2:18">
      <c r="B73" s="559" t="s">
        <v>138</v>
      </c>
      <c r="C73" s="560" t="s">
        <v>600</v>
      </c>
      <c r="D73" s="328"/>
      <c r="E73" s="324">
        <f t="shared" si="52"/>
        <v>0</v>
      </c>
      <c r="F73" s="378">
        <f t="shared" si="60"/>
        <v>0</v>
      </c>
      <c r="G73" s="379">
        <f t="shared" si="60"/>
        <v>0</v>
      </c>
      <c r="H73" s="620">
        <f t="shared" si="60"/>
        <v>0</v>
      </c>
      <c r="I73" s="324">
        <f t="shared" si="53"/>
        <v>0</v>
      </c>
      <c r="J73" s="378">
        <f t="shared" si="61"/>
        <v>0</v>
      </c>
      <c r="K73" s="379">
        <f t="shared" si="61"/>
        <v>0</v>
      </c>
      <c r="L73" s="620">
        <f t="shared" si="61"/>
        <v>0</v>
      </c>
      <c r="M73" s="324">
        <f t="shared" si="61"/>
        <v>0</v>
      </c>
      <c r="N73" s="621">
        <f t="shared" si="55"/>
        <v>0</v>
      </c>
      <c r="O73" s="379">
        <f t="shared" si="62"/>
        <v>0</v>
      </c>
      <c r="P73" s="380">
        <f t="shared" si="62"/>
        <v>0</v>
      </c>
      <c r="Q73" s="324">
        <f t="shared" si="62"/>
        <v>0</v>
      </c>
    </row>
    <row r="74" spans="2:18">
      <c r="B74" s="559" t="s">
        <v>140</v>
      </c>
      <c r="C74" s="560" t="s">
        <v>23</v>
      </c>
      <c r="D74" s="328"/>
      <c r="E74" s="324">
        <f t="shared" si="52"/>
        <v>0</v>
      </c>
      <c r="F74" s="378">
        <f t="shared" si="60"/>
        <v>0</v>
      </c>
      <c r="G74" s="379">
        <f t="shared" si="60"/>
        <v>0</v>
      </c>
      <c r="H74" s="620">
        <f t="shared" si="60"/>
        <v>0</v>
      </c>
      <c r="I74" s="324">
        <f t="shared" si="53"/>
        <v>0</v>
      </c>
      <c r="J74" s="378">
        <f t="shared" si="61"/>
        <v>0</v>
      </c>
      <c r="K74" s="379">
        <f t="shared" si="61"/>
        <v>0</v>
      </c>
      <c r="L74" s="620">
        <f t="shared" si="61"/>
        <v>0</v>
      </c>
      <c r="M74" s="324">
        <f t="shared" si="61"/>
        <v>0</v>
      </c>
      <c r="N74" s="621">
        <f t="shared" si="55"/>
        <v>0</v>
      </c>
      <c r="O74" s="379">
        <f t="shared" si="62"/>
        <v>0</v>
      </c>
      <c r="P74" s="380">
        <f t="shared" si="62"/>
        <v>0</v>
      </c>
      <c r="Q74" s="324">
        <f t="shared" si="62"/>
        <v>0</v>
      </c>
    </row>
    <row r="75" spans="2:18">
      <c r="B75" s="559" t="s">
        <v>627</v>
      </c>
      <c r="C75" s="560" t="s">
        <v>25</v>
      </c>
      <c r="D75" s="328"/>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1">
        <f t="shared" ref="N75:N76" si="64">SUM(O75:P75)</f>
        <v>0</v>
      </c>
      <c r="O75" s="379">
        <f t="shared" si="62"/>
        <v>0</v>
      </c>
      <c r="P75" s="222">
        <f t="shared" si="62"/>
        <v>0</v>
      </c>
      <c r="Q75" s="217">
        <f t="shared" si="62"/>
        <v>0</v>
      </c>
    </row>
    <row r="76" spans="2:18">
      <c r="B76" s="559" t="s">
        <v>628</v>
      </c>
      <c r="C76" s="560" t="s">
        <v>27</v>
      </c>
      <c r="D76" s="328"/>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1">
        <f t="shared" si="64"/>
        <v>0</v>
      </c>
      <c r="O76" s="379">
        <f t="shared" si="62"/>
        <v>0</v>
      </c>
      <c r="P76" s="380">
        <f t="shared" si="62"/>
        <v>0</v>
      </c>
      <c r="Q76" s="324">
        <f t="shared" si="62"/>
        <v>0</v>
      </c>
    </row>
    <row r="77" spans="2:18" ht="38.25">
      <c r="B77" s="559" t="s">
        <v>629</v>
      </c>
      <c r="C77" s="560" t="s">
        <v>604</v>
      </c>
      <c r="D77" s="328"/>
      <c r="E77" s="324">
        <f t="shared" si="52"/>
        <v>0</v>
      </c>
      <c r="F77" s="378">
        <f t="shared" ref="F77:H77" si="66">IFERROR($D77*F103/100, 0)</f>
        <v>0</v>
      </c>
      <c r="G77" s="379">
        <f t="shared" si="66"/>
        <v>0</v>
      </c>
      <c r="H77" s="620">
        <f t="shared" si="66"/>
        <v>0</v>
      </c>
      <c r="I77" s="324">
        <f t="shared" si="53"/>
        <v>0</v>
      </c>
      <c r="J77" s="378">
        <f t="shared" ref="J77:Q77" si="67">IFERROR($D77*J103/100, 0)</f>
        <v>0</v>
      </c>
      <c r="K77" s="379">
        <f t="shared" si="67"/>
        <v>0</v>
      </c>
      <c r="L77" s="620">
        <f t="shared" si="67"/>
        <v>0</v>
      </c>
      <c r="M77" s="324">
        <f t="shared" si="67"/>
        <v>0</v>
      </c>
      <c r="N77" s="621">
        <f t="shared" si="55"/>
        <v>0</v>
      </c>
      <c r="O77" s="379">
        <f t="shared" ref="O77:P77" si="68">IFERROR($D77*O103/100, 0)</f>
        <v>0</v>
      </c>
      <c r="P77" s="380">
        <f t="shared" si="68"/>
        <v>0</v>
      </c>
      <c r="Q77" s="324">
        <f t="shared" si="67"/>
        <v>0</v>
      </c>
    </row>
    <row r="78" spans="2:18">
      <c r="B78" s="557" t="s">
        <v>142</v>
      </c>
      <c r="C78" s="563" t="s">
        <v>31</v>
      </c>
      <c r="D78" s="149">
        <f>D79+D80</f>
        <v>0</v>
      </c>
      <c r="E78" s="150">
        <f t="shared" si="52"/>
        <v>0</v>
      </c>
      <c r="F78" s="151">
        <f>F79+F80</f>
        <v>0</v>
      </c>
      <c r="G78" s="152">
        <f>G79+G80</f>
        <v>0</v>
      </c>
      <c r="H78" s="493">
        <f>H79+H80</f>
        <v>0</v>
      </c>
      <c r="I78" s="150">
        <f t="shared" si="53"/>
        <v>0</v>
      </c>
      <c r="J78" s="151">
        <f t="shared" ref="J78:Q78" si="69">J79+J80</f>
        <v>0</v>
      </c>
      <c r="K78" s="152">
        <f t="shared" si="69"/>
        <v>0</v>
      </c>
      <c r="L78" s="493">
        <f t="shared" si="69"/>
        <v>0</v>
      </c>
      <c r="M78" s="150">
        <f t="shared" si="69"/>
        <v>0</v>
      </c>
      <c r="N78" s="154">
        <f t="shared" si="55"/>
        <v>0</v>
      </c>
      <c r="O78" s="152">
        <f t="shared" si="69"/>
        <v>0</v>
      </c>
      <c r="P78" s="153">
        <f t="shared" si="69"/>
        <v>0</v>
      </c>
      <c r="Q78" s="150">
        <f t="shared" si="69"/>
        <v>0</v>
      </c>
    </row>
    <row r="79" spans="2:18" ht="51.75">
      <c r="B79" s="559" t="s">
        <v>409</v>
      </c>
      <c r="C79" s="564" t="s">
        <v>33</v>
      </c>
      <c r="D79" s="328"/>
      <c r="E79" s="324">
        <f t="shared" si="52"/>
        <v>0</v>
      </c>
      <c r="F79" s="378">
        <f t="shared" ref="F79:H80" si="70">IFERROR($D79*F104/100, 0)</f>
        <v>0</v>
      </c>
      <c r="G79" s="379">
        <f t="shared" si="70"/>
        <v>0</v>
      </c>
      <c r="H79" s="620">
        <f t="shared" si="70"/>
        <v>0</v>
      </c>
      <c r="I79" s="324">
        <f t="shared" si="53"/>
        <v>0</v>
      </c>
      <c r="J79" s="378">
        <f t="shared" ref="J79:M80" si="71">IFERROR($D79*J104/100, 0)</f>
        <v>0</v>
      </c>
      <c r="K79" s="379">
        <f t="shared" si="71"/>
        <v>0</v>
      </c>
      <c r="L79" s="620">
        <f t="shared" si="71"/>
        <v>0</v>
      </c>
      <c r="M79" s="324">
        <f t="shared" si="71"/>
        <v>0</v>
      </c>
      <c r="N79" s="621">
        <f t="shared" si="55"/>
        <v>0</v>
      </c>
      <c r="O79" s="379">
        <f t="shared" ref="O79:Q80" si="72">IFERROR($D79*O104/100, 0)</f>
        <v>0</v>
      </c>
      <c r="P79" s="380">
        <f t="shared" si="72"/>
        <v>0</v>
      </c>
      <c r="Q79" s="324">
        <f t="shared" si="72"/>
        <v>0</v>
      </c>
    </row>
    <row r="80" spans="2:18">
      <c r="B80" s="559" t="s">
        <v>630</v>
      </c>
      <c r="C80" s="564" t="s">
        <v>35</v>
      </c>
      <c r="D80" s="328"/>
      <c r="E80" s="324">
        <f t="shared" si="52"/>
        <v>0</v>
      </c>
      <c r="F80" s="378">
        <f t="shared" si="70"/>
        <v>0</v>
      </c>
      <c r="G80" s="379">
        <f t="shared" si="70"/>
        <v>0</v>
      </c>
      <c r="H80" s="620">
        <f t="shared" si="70"/>
        <v>0</v>
      </c>
      <c r="I80" s="324">
        <f t="shared" si="53"/>
        <v>0</v>
      </c>
      <c r="J80" s="378">
        <f t="shared" si="71"/>
        <v>0</v>
      </c>
      <c r="K80" s="379">
        <f t="shared" si="71"/>
        <v>0</v>
      </c>
      <c r="L80" s="620">
        <f t="shared" si="71"/>
        <v>0</v>
      </c>
      <c r="M80" s="324">
        <f t="shared" si="71"/>
        <v>0</v>
      </c>
      <c r="N80" s="621">
        <f t="shared" si="55"/>
        <v>0</v>
      </c>
      <c r="O80" s="379">
        <f t="shared" si="72"/>
        <v>0</v>
      </c>
      <c r="P80" s="380">
        <f t="shared" si="72"/>
        <v>0</v>
      </c>
      <c r="Q80" s="324">
        <f t="shared" si="72"/>
        <v>0</v>
      </c>
    </row>
    <row r="81" spans="2:17">
      <c r="B81" s="557" t="s">
        <v>410</v>
      </c>
      <c r="C81" s="563" t="s">
        <v>37</v>
      </c>
      <c r="D81" s="149">
        <f>D82+D86</f>
        <v>0</v>
      </c>
      <c r="E81" s="150">
        <f t="shared" si="52"/>
        <v>0</v>
      </c>
      <c r="F81" s="151">
        <f>F82+F86</f>
        <v>0</v>
      </c>
      <c r="G81" s="152">
        <f>G82+G86</f>
        <v>0</v>
      </c>
      <c r="H81" s="493">
        <f>H82+H86</f>
        <v>0</v>
      </c>
      <c r="I81" s="150">
        <f t="shared" si="53"/>
        <v>0</v>
      </c>
      <c r="J81" s="151">
        <f t="shared" ref="J81:Q81" si="73">J82+J86</f>
        <v>0</v>
      </c>
      <c r="K81" s="152">
        <f t="shared" si="73"/>
        <v>0</v>
      </c>
      <c r="L81" s="493">
        <f t="shared" si="73"/>
        <v>0</v>
      </c>
      <c r="M81" s="150">
        <f t="shared" si="73"/>
        <v>0</v>
      </c>
      <c r="N81" s="154">
        <f t="shared" si="55"/>
        <v>0</v>
      </c>
      <c r="O81" s="152">
        <f t="shared" si="73"/>
        <v>0</v>
      </c>
      <c r="P81" s="153">
        <f t="shared" si="73"/>
        <v>0</v>
      </c>
      <c r="Q81" s="150">
        <f t="shared" si="73"/>
        <v>0</v>
      </c>
    </row>
    <row r="82" spans="2:17">
      <c r="B82" s="559" t="s">
        <v>411</v>
      </c>
      <c r="C82" s="564" t="s">
        <v>39</v>
      </c>
      <c r="D82" s="328"/>
      <c r="E82" s="324">
        <f t="shared" si="52"/>
        <v>0</v>
      </c>
      <c r="F82" s="378">
        <f>IFERROR($D82*F106/100, 0)</f>
        <v>0</v>
      </c>
      <c r="G82" s="379">
        <f>IFERROR($D82*G106/100, 0)</f>
        <v>0</v>
      </c>
      <c r="H82" s="620">
        <f>IFERROR($D82*H106/100, 0)</f>
        <v>0</v>
      </c>
      <c r="I82" s="324">
        <f t="shared" si="53"/>
        <v>0</v>
      </c>
      <c r="J82" s="378">
        <f>IFERROR($D82*J106/100, 0)</f>
        <v>0</v>
      </c>
      <c r="K82" s="379">
        <f>IFERROR($D82*K106/100, 0)</f>
        <v>0</v>
      </c>
      <c r="L82" s="620">
        <f>IFERROR($D82*L106/100, 0)</f>
        <v>0</v>
      </c>
      <c r="M82" s="324">
        <f>IFERROR($D82*M106/100, 0)</f>
        <v>0</v>
      </c>
      <c r="N82" s="621">
        <f t="shared" si="55"/>
        <v>0</v>
      </c>
      <c r="O82" s="379">
        <f>IFERROR($D82*O106/100, 0)</f>
        <v>0</v>
      </c>
      <c r="P82" s="380">
        <f>IFERROR($D82*P106/100, 0)</f>
        <v>0</v>
      </c>
      <c r="Q82" s="324">
        <f>IFERROR($D82*Q106/100, 0)</f>
        <v>0</v>
      </c>
    </row>
    <row r="83" spans="2:17">
      <c r="B83" s="559" t="s">
        <v>412</v>
      </c>
      <c r="C83" s="568" t="s">
        <v>42</v>
      </c>
      <c r="D83" s="328"/>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1">
        <f t="shared" ref="N83:N85" si="78">SUM(O83:P83)</f>
        <v>0</v>
      </c>
      <c r="O83" s="379">
        <f>IFERROR($D83*O107/100, 0)</f>
        <v>0</v>
      </c>
      <c r="P83" s="222">
        <f t="shared" ref="P83:Q85" si="79">IFERROR($D83*P107/100, 0)</f>
        <v>0</v>
      </c>
      <c r="Q83" s="217">
        <f t="shared" si="79"/>
        <v>0</v>
      </c>
    </row>
    <row r="84" spans="2:17">
      <c r="B84" s="559" t="s">
        <v>413</v>
      </c>
      <c r="C84" s="568" t="s">
        <v>45</v>
      </c>
      <c r="D84" s="328"/>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1">
        <f t="shared" si="78"/>
        <v>0</v>
      </c>
      <c r="O84" s="379">
        <f>IFERROR($D84*O108/100, 0)</f>
        <v>0</v>
      </c>
      <c r="P84" s="380">
        <f t="shared" si="79"/>
        <v>0</v>
      </c>
      <c r="Q84" s="324">
        <f t="shared" si="79"/>
        <v>0</v>
      </c>
    </row>
    <row r="85" spans="2:17" ht="26.25">
      <c r="B85" s="559" t="s">
        <v>414</v>
      </c>
      <c r="C85" s="568" t="s">
        <v>47</v>
      </c>
      <c r="D85" s="328"/>
      <c r="E85" s="324">
        <f t="shared" si="74"/>
        <v>0</v>
      </c>
      <c r="F85" s="378">
        <f>IFERROR($D85*F109/100, 0)</f>
        <v>0</v>
      </c>
      <c r="G85" s="379">
        <f t="shared" si="75"/>
        <v>0</v>
      </c>
      <c r="H85" s="381">
        <f t="shared" si="75"/>
        <v>0</v>
      </c>
      <c r="I85" s="324">
        <f t="shared" si="76"/>
        <v>0</v>
      </c>
      <c r="J85" s="378">
        <f>IFERROR($D85*J109/100, 0)</f>
        <v>0</v>
      </c>
      <c r="K85" s="379">
        <f t="shared" si="80"/>
        <v>0</v>
      </c>
      <c r="L85" s="620">
        <f t="shared" si="80"/>
        <v>0</v>
      </c>
      <c r="M85" s="324">
        <f>IFERROR($D85*M109/100, 0)</f>
        <v>0</v>
      </c>
      <c r="N85" s="621">
        <f t="shared" si="78"/>
        <v>0</v>
      </c>
      <c r="O85" s="379">
        <f>IFERROR($D85*O109/100, 0)</f>
        <v>0</v>
      </c>
      <c r="P85" s="380">
        <f t="shared" si="79"/>
        <v>0</v>
      </c>
      <c r="Q85" s="324">
        <f t="shared" si="79"/>
        <v>0</v>
      </c>
    </row>
    <row r="86" spans="2:17" ht="26.25">
      <c r="B86" s="559" t="s">
        <v>415</v>
      </c>
      <c r="C86" s="568" t="s">
        <v>610</v>
      </c>
      <c r="D86" s="328"/>
      <c r="E86" s="324">
        <f t="shared" si="52"/>
        <v>0</v>
      </c>
      <c r="F86" s="378">
        <f t="shared" ref="F86:H86" si="81">IFERROR($D86*F110/100, 0)</f>
        <v>0</v>
      </c>
      <c r="G86" s="379">
        <f t="shared" si="81"/>
        <v>0</v>
      </c>
      <c r="H86" s="620">
        <f t="shared" si="81"/>
        <v>0</v>
      </c>
      <c r="I86" s="324">
        <f t="shared" si="53"/>
        <v>0</v>
      </c>
      <c r="J86" s="378">
        <f t="shared" ref="J86:Q86" si="82">IFERROR($D86*J110/100, 0)</f>
        <v>0</v>
      </c>
      <c r="K86" s="379">
        <f t="shared" si="82"/>
        <v>0</v>
      </c>
      <c r="L86" s="620">
        <f t="shared" si="82"/>
        <v>0</v>
      </c>
      <c r="M86" s="324">
        <f t="shared" si="82"/>
        <v>0</v>
      </c>
      <c r="N86" s="621">
        <f t="shared" si="55"/>
        <v>0</v>
      </c>
      <c r="O86" s="379">
        <f t="shared" ref="O86:P86" si="83">IFERROR($D86*O110/100, 0)</f>
        <v>0</v>
      </c>
      <c r="P86" s="380">
        <f t="shared" si="83"/>
        <v>0</v>
      </c>
      <c r="Q86" s="324">
        <f t="shared" si="82"/>
        <v>0</v>
      </c>
    </row>
    <row r="87" spans="2:17">
      <c r="B87" s="557" t="s">
        <v>416</v>
      </c>
      <c r="C87" s="571" t="s">
        <v>53</v>
      </c>
      <c r="D87" s="350">
        <f>D88+D89</f>
        <v>0</v>
      </c>
      <c r="E87" s="572">
        <f t="shared" si="52"/>
        <v>0</v>
      </c>
      <c r="F87" s="573">
        <f>F88+F89</f>
        <v>0</v>
      </c>
      <c r="G87" s="574">
        <f>G88+G89</f>
        <v>0</v>
      </c>
      <c r="H87" s="575">
        <f>H88+H89</f>
        <v>0</v>
      </c>
      <c r="I87" s="572">
        <f t="shared" si="53"/>
        <v>0</v>
      </c>
      <c r="J87" s="573">
        <f t="shared" ref="J87:Q87" si="84">J88+J89</f>
        <v>0</v>
      </c>
      <c r="K87" s="574">
        <f t="shared" si="84"/>
        <v>0</v>
      </c>
      <c r="L87" s="575">
        <f t="shared" si="84"/>
        <v>0</v>
      </c>
      <c r="M87" s="572">
        <f t="shared" si="84"/>
        <v>0</v>
      </c>
      <c r="N87" s="576">
        <f t="shared" si="55"/>
        <v>0</v>
      </c>
      <c r="O87" s="574">
        <f t="shared" si="84"/>
        <v>0</v>
      </c>
      <c r="P87" s="602">
        <f t="shared" si="84"/>
        <v>0</v>
      </c>
      <c r="Q87" s="572">
        <f t="shared" si="84"/>
        <v>0</v>
      </c>
    </row>
    <row r="88" spans="2:17">
      <c r="B88" s="577" t="s">
        <v>631</v>
      </c>
      <c r="C88" s="578" t="s">
        <v>55</v>
      </c>
      <c r="D88" s="338"/>
      <c r="E88" s="324">
        <f t="shared" si="52"/>
        <v>0</v>
      </c>
      <c r="F88" s="378">
        <f t="shared" ref="F88:H89" si="85">IFERROR($D88*F111/100, 0)</f>
        <v>0</v>
      </c>
      <c r="G88" s="379">
        <f t="shared" si="85"/>
        <v>0</v>
      </c>
      <c r="H88" s="620">
        <f t="shared" si="85"/>
        <v>0</v>
      </c>
      <c r="I88" s="324">
        <f t="shared" si="53"/>
        <v>0</v>
      </c>
      <c r="J88" s="378">
        <f t="shared" ref="J88:M89" si="86">IFERROR($D88*J111/100, 0)</f>
        <v>0</v>
      </c>
      <c r="K88" s="379">
        <f t="shared" si="86"/>
        <v>0</v>
      </c>
      <c r="L88" s="620">
        <f t="shared" si="86"/>
        <v>0</v>
      </c>
      <c r="M88" s="324">
        <f t="shared" si="86"/>
        <v>0</v>
      </c>
      <c r="N88" s="621">
        <f t="shared" si="55"/>
        <v>0</v>
      </c>
      <c r="O88" s="379">
        <f t="shared" ref="O88:Q89" si="87">IFERROR($D88*O111/100, 0)</f>
        <v>0</v>
      </c>
      <c r="P88" s="380">
        <f t="shared" si="87"/>
        <v>0</v>
      </c>
      <c r="Q88" s="324">
        <f t="shared" si="87"/>
        <v>0</v>
      </c>
    </row>
    <row r="89" spans="2:17" ht="26.25">
      <c r="B89" s="577" t="s">
        <v>632</v>
      </c>
      <c r="C89" s="582" t="s">
        <v>57</v>
      </c>
      <c r="D89" s="258"/>
      <c r="E89" s="324">
        <f t="shared" si="52"/>
        <v>0</v>
      </c>
      <c r="F89" s="378">
        <f t="shared" si="85"/>
        <v>0</v>
      </c>
      <c r="G89" s="379">
        <f t="shared" si="85"/>
        <v>0</v>
      </c>
      <c r="H89" s="620">
        <f t="shared" si="85"/>
        <v>0</v>
      </c>
      <c r="I89" s="324">
        <f t="shared" si="53"/>
        <v>0</v>
      </c>
      <c r="J89" s="378">
        <f t="shared" si="86"/>
        <v>0</v>
      </c>
      <c r="K89" s="379">
        <f t="shared" si="86"/>
        <v>0</v>
      </c>
      <c r="L89" s="620">
        <f t="shared" si="86"/>
        <v>0</v>
      </c>
      <c r="M89" s="324">
        <f t="shared" si="86"/>
        <v>0</v>
      </c>
      <c r="N89" s="621">
        <f t="shared" si="55"/>
        <v>0</v>
      </c>
      <c r="O89" s="379">
        <f t="shared" si="87"/>
        <v>0</v>
      </c>
      <c r="P89" s="380">
        <f t="shared" si="87"/>
        <v>0</v>
      </c>
      <c r="Q89" s="324">
        <f t="shared" si="87"/>
        <v>0</v>
      </c>
    </row>
    <row r="90" spans="2:17">
      <c r="B90" s="583" t="s">
        <v>417</v>
      </c>
      <c r="C90" s="584" t="s">
        <v>611</v>
      </c>
      <c r="D90" s="350">
        <f>SUM(D91:D93)</f>
        <v>0</v>
      </c>
      <c r="E90" s="572">
        <f t="shared" si="52"/>
        <v>0</v>
      </c>
      <c r="F90" s="350">
        <f t="shared" ref="F90:H90" si="88">SUM(F91:F93)</f>
        <v>0</v>
      </c>
      <c r="G90" s="562">
        <f t="shared" si="88"/>
        <v>0</v>
      </c>
      <c r="H90" s="562">
        <f t="shared" si="88"/>
        <v>0</v>
      </c>
      <c r="I90" s="572">
        <f t="shared" si="53"/>
        <v>0</v>
      </c>
      <c r="J90" s="350">
        <f t="shared" ref="J90:Q90" si="89">SUM(J91:J93)</f>
        <v>0</v>
      </c>
      <c r="K90" s="562">
        <f t="shared" si="89"/>
        <v>0</v>
      </c>
      <c r="L90" s="562">
        <f t="shared" si="89"/>
        <v>0</v>
      </c>
      <c r="M90" s="346">
        <f t="shared" si="89"/>
        <v>0</v>
      </c>
      <c r="N90" s="576">
        <f t="shared" si="55"/>
        <v>0</v>
      </c>
      <c r="O90" s="562">
        <f t="shared" si="89"/>
        <v>0</v>
      </c>
      <c r="P90" s="349">
        <f t="shared" si="89"/>
        <v>0</v>
      </c>
      <c r="Q90" s="346">
        <f t="shared" si="89"/>
        <v>0</v>
      </c>
    </row>
    <row r="91" spans="2:17">
      <c r="B91" s="585" t="s">
        <v>418</v>
      </c>
      <c r="C91" s="586" t="s">
        <v>612</v>
      </c>
      <c r="D91" s="258"/>
      <c r="E91" s="324">
        <f t="shared" si="52"/>
        <v>0</v>
      </c>
      <c r="F91" s="378">
        <f t="shared" ref="F91:H93" si="90">IFERROR($D91*F113/100, 0)</f>
        <v>0</v>
      </c>
      <c r="G91" s="379">
        <f t="shared" si="90"/>
        <v>0</v>
      </c>
      <c r="H91" s="620">
        <f t="shared" si="90"/>
        <v>0</v>
      </c>
      <c r="I91" s="324">
        <f t="shared" si="53"/>
        <v>0</v>
      </c>
      <c r="J91" s="378">
        <f t="shared" ref="J91:M93" si="91">IFERROR($D91*J113/100, 0)</f>
        <v>0</v>
      </c>
      <c r="K91" s="379">
        <f t="shared" si="91"/>
        <v>0</v>
      </c>
      <c r="L91" s="620">
        <f t="shared" si="91"/>
        <v>0</v>
      </c>
      <c r="M91" s="324">
        <f t="shared" si="91"/>
        <v>0</v>
      </c>
      <c r="N91" s="621">
        <f t="shared" si="55"/>
        <v>0</v>
      </c>
      <c r="O91" s="379">
        <f t="shared" ref="O91:Q93" si="92">IFERROR($D91*O113/100, 0)</f>
        <v>0</v>
      </c>
      <c r="P91" s="380">
        <f t="shared" si="92"/>
        <v>0</v>
      </c>
      <c r="Q91" s="324">
        <f t="shared" si="92"/>
        <v>0</v>
      </c>
    </row>
    <row r="92" spans="2:17">
      <c r="B92" s="577" t="s">
        <v>419</v>
      </c>
      <c r="C92" s="586" t="s">
        <v>612</v>
      </c>
      <c r="D92" s="258"/>
      <c r="E92" s="324">
        <f t="shared" si="52"/>
        <v>0</v>
      </c>
      <c r="F92" s="378">
        <f t="shared" si="90"/>
        <v>0</v>
      </c>
      <c r="G92" s="379">
        <f t="shared" si="90"/>
        <v>0</v>
      </c>
      <c r="H92" s="620">
        <f t="shared" si="90"/>
        <v>0</v>
      </c>
      <c r="I92" s="324">
        <f t="shared" si="53"/>
        <v>0</v>
      </c>
      <c r="J92" s="378">
        <f t="shared" si="91"/>
        <v>0</v>
      </c>
      <c r="K92" s="379">
        <f t="shared" si="91"/>
        <v>0</v>
      </c>
      <c r="L92" s="620">
        <f t="shared" si="91"/>
        <v>0</v>
      </c>
      <c r="M92" s="324">
        <f t="shared" si="91"/>
        <v>0</v>
      </c>
      <c r="N92" s="621">
        <f t="shared" si="55"/>
        <v>0</v>
      </c>
      <c r="O92" s="379">
        <f t="shared" si="92"/>
        <v>0</v>
      </c>
      <c r="P92" s="380">
        <f t="shared" si="92"/>
        <v>0</v>
      </c>
      <c r="Q92" s="324">
        <f t="shared" si="92"/>
        <v>0</v>
      </c>
    </row>
    <row r="93" spans="2:17">
      <c r="B93" s="622" t="s">
        <v>420</v>
      </c>
      <c r="C93" s="588" t="s">
        <v>612</v>
      </c>
      <c r="D93" s="338"/>
      <c r="E93" s="623">
        <f t="shared" si="52"/>
        <v>0</v>
      </c>
      <c r="F93" s="624">
        <f t="shared" si="90"/>
        <v>0</v>
      </c>
      <c r="G93" s="625">
        <f t="shared" si="90"/>
        <v>0</v>
      </c>
      <c r="H93" s="626">
        <f t="shared" si="90"/>
        <v>0</v>
      </c>
      <c r="I93" s="627">
        <f t="shared" si="53"/>
        <v>0</v>
      </c>
      <c r="J93" s="624">
        <f t="shared" si="91"/>
        <v>0</v>
      </c>
      <c r="K93" s="625">
        <f t="shared" si="91"/>
        <v>0</v>
      </c>
      <c r="L93" s="626">
        <f t="shared" si="91"/>
        <v>0</v>
      </c>
      <c r="M93" s="627">
        <f t="shared" si="91"/>
        <v>0</v>
      </c>
      <c r="N93" s="628">
        <f t="shared" si="55"/>
        <v>0</v>
      </c>
      <c r="O93" s="625">
        <f t="shared" si="92"/>
        <v>0</v>
      </c>
      <c r="P93" s="629">
        <f t="shared" si="92"/>
        <v>0</v>
      </c>
      <c r="Q93" s="627">
        <f t="shared" si="92"/>
        <v>0</v>
      </c>
    </row>
    <row r="94" spans="2:17" ht="66.75" customHeight="1">
      <c r="B94" s="547" t="s">
        <v>144</v>
      </c>
      <c r="C94" s="630" t="s">
        <v>633</v>
      </c>
      <c r="D94" s="128" t="s">
        <v>246</v>
      </c>
      <c r="E94" s="129" t="s">
        <v>247</v>
      </c>
      <c r="F94" s="130" t="s">
        <v>248</v>
      </c>
      <c r="G94" s="131" t="s">
        <v>249</v>
      </c>
      <c r="H94" s="132" t="s">
        <v>250</v>
      </c>
      <c r="I94" s="129" t="s">
        <v>251</v>
      </c>
      <c r="J94" s="130" t="s">
        <v>252</v>
      </c>
      <c r="K94" s="131" t="s">
        <v>253</v>
      </c>
      <c r="L94" s="631" t="s">
        <v>254</v>
      </c>
      <c r="M94" s="129" t="s">
        <v>255</v>
      </c>
      <c r="N94" s="133" t="s">
        <v>256</v>
      </c>
      <c r="O94" s="632" t="s">
        <v>257</v>
      </c>
      <c r="P94" s="499" t="s">
        <v>258</v>
      </c>
      <c r="Q94" s="137" t="s">
        <v>456</v>
      </c>
    </row>
    <row r="95" spans="2:17">
      <c r="B95" s="393" t="s">
        <v>146</v>
      </c>
      <c r="C95" s="633" t="s">
        <v>634</v>
      </c>
      <c r="D95" s="634">
        <f t="shared" ref="D95:D115" si="93">E95+I95+M95+N95+Q95</f>
        <v>0</v>
      </c>
      <c r="E95" s="635">
        <f t="shared" ref="E95:E115" si="94">SUM(F95:H95)</f>
        <v>0</v>
      </c>
      <c r="F95" s="636"/>
      <c r="G95" s="637"/>
      <c r="H95" s="638"/>
      <c r="I95" s="635">
        <f t="shared" ref="I95:I115" si="95">SUM(J95:L95)</f>
        <v>0</v>
      </c>
      <c r="J95" s="636"/>
      <c r="K95" s="637"/>
      <c r="L95" s="639"/>
      <c r="M95" s="640"/>
      <c r="N95" s="641">
        <f>SUM(O95:P95)</f>
        <v>0</v>
      </c>
      <c r="O95" s="636"/>
      <c r="P95" s="638"/>
      <c r="Q95" s="642"/>
    </row>
    <row r="96" spans="2:17">
      <c r="B96" s="423" t="s">
        <v>148</v>
      </c>
      <c r="C96" s="643" t="s">
        <v>635</v>
      </c>
      <c r="D96" s="644">
        <f t="shared" si="93"/>
        <v>0</v>
      </c>
      <c r="E96" s="645">
        <f t="shared" si="94"/>
        <v>0</v>
      </c>
      <c r="F96" s="646"/>
      <c r="G96" s="647"/>
      <c r="H96" s="648"/>
      <c r="I96" s="645">
        <f t="shared" si="95"/>
        <v>0</v>
      </c>
      <c r="J96" s="646"/>
      <c r="K96" s="647"/>
      <c r="L96" s="649"/>
      <c r="M96" s="650"/>
      <c r="N96" s="641">
        <f t="shared" ref="N96:N115" si="96">SUM(O96:P96)</f>
        <v>0</v>
      </c>
      <c r="O96" s="646"/>
      <c r="P96" s="648"/>
      <c r="Q96" s="651"/>
    </row>
    <row r="97" spans="2:17">
      <c r="B97" s="423" t="s">
        <v>150</v>
      </c>
      <c r="C97" s="643" t="s">
        <v>636</v>
      </c>
      <c r="D97" s="644">
        <f t="shared" si="93"/>
        <v>0</v>
      </c>
      <c r="E97" s="645">
        <f t="shared" si="94"/>
        <v>0</v>
      </c>
      <c r="F97" s="646"/>
      <c r="G97" s="647"/>
      <c r="H97" s="648"/>
      <c r="I97" s="645">
        <f t="shared" si="95"/>
        <v>0</v>
      </c>
      <c r="J97" s="646"/>
      <c r="K97" s="647"/>
      <c r="L97" s="649"/>
      <c r="M97" s="650"/>
      <c r="N97" s="641">
        <f t="shared" si="96"/>
        <v>0</v>
      </c>
      <c r="O97" s="646"/>
      <c r="P97" s="648"/>
      <c r="Q97" s="651"/>
    </row>
    <row r="98" spans="2:17">
      <c r="B98" s="427" t="s">
        <v>460</v>
      </c>
      <c r="C98" s="643" t="s">
        <v>637</v>
      </c>
      <c r="D98" s="644">
        <f t="shared" si="93"/>
        <v>0</v>
      </c>
      <c r="E98" s="645">
        <f t="shared" si="94"/>
        <v>0</v>
      </c>
      <c r="F98" s="646"/>
      <c r="G98" s="647"/>
      <c r="H98" s="648"/>
      <c r="I98" s="645">
        <f t="shared" si="95"/>
        <v>0</v>
      </c>
      <c r="J98" s="646"/>
      <c r="K98" s="647"/>
      <c r="L98" s="649"/>
      <c r="M98" s="650"/>
      <c r="N98" s="641">
        <f t="shared" si="96"/>
        <v>0</v>
      </c>
      <c r="O98" s="646"/>
      <c r="P98" s="648"/>
      <c r="Q98" s="651"/>
    </row>
    <row r="99" spans="2:17">
      <c r="B99" s="423" t="s">
        <v>464</v>
      </c>
      <c r="C99" s="643" t="s">
        <v>638</v>
      </c>
      <c r="D99" s="644">
        <f t="shared" si="93"/>
        <v>0</v>
      </c>
      <c r="E99" s="645">
        <f t="shared" si="94"/>
        <v>0</v>
      </c>
      <c r="F99" s="646"/>
      <c r="G99" s="647"/>
      <c r="H99" s="648"/>
      <c r="I99" s="645">
        <f t="shared" si="95"/>
        <v>0</v>
      </c>
      <c r="J99" s="646"/>
      <c r="K99" s="647"/>
      <c r="L99" s="649"/>
      <c r="M99" s="650"/>
      <c r="N99" s="641">
        <f t="shared" si="96"/>
        <v>0</v>
      </c>
      <c r="O99" s="646"/>
      <c r="P99" s="648"/>
      <c r="Q99" s="651"/>
    </row>
    <row r="100" spans="2:17">
      <c r="B100" s="423" t="s">
        <v>465</v>
      </c>
      <c r="C100" s="643" t="s">
        <v>639</v>
      </c>
      <c r="D100" s="644">
        <f t="shared" si="93"/>
        <v>0</v>
      </c>
      <c r="E100" s="645">
        <f t="shared" si="94"/>
        <v>0</v>
      </c>
      <c r="F100" s="646"/>
      <c r="G100" s="647"/>
      <c r="H100" s="648"/>
      <c r="I100" s="645">
        <f t="shared" si="95"/>
        <v>0</v>
      </c>
      <c r="J100" s="646"/>
      <c r="K100" s="647"/>
      <c r="L100" s="649"/>
      <c r="M100" s="650"/>
      <c r="N100" s="641">
        <f t="shared" si="96"/>
        <v>0</v>
      </c>
      <c r="O100" s="646"/>
      <c r="P100" s="648"/>
      <c r="Q100" s="651"/>
    </row>
    <row r="101" spans="2:17">
      <c r="B101" s="423" t="s">
        <v>469</v>
      </c>
      <c r="C101" s="643" t="s">
        <v>640</v>
      </c>
      <c r="D101" s="644">
        <f t="shared" si="93"/>
        <v>0</v>
      </c>
      <c r="E101" s="645">
        <f t="shared" si="94"/>
        <v>0</v>
      </c>
      <c r="F101" s="646"/>
      <c r="G101" s="647"/>
      <c r="H101" s="648"/>
      <c r="I101" s="645">
        <f t="shared" si="95"/>
        <v>0</v>
      </c>
      <c r="J101" s="646"/>
      <c r="K101" s="647"/>
      <c r="L101" s="649"/>
      <c r="M101" s="650"/>
      <c r="N101" s="641">
        <f t="shared" si="96"/>
        <v>0</v>
      </c>
      <c r="O101" s="646"/>
      <c r="P101" s="648"/>
      <c r="Q101" s="651"/>
    </row>
    <row r="102" spans="2:17">
      <c r="B102" s="423" t="s">
        <v>473</v>
      </c>
      <c r="C102" s="643" t="s">
        <v>641</v>
      </c>
      <c r="D102" s="644">
        <f t="shared" si="93"/>
        <v>0</v>
      </c>
      <c r="E102" s="645">
        <f t="shared" si="94"/>
        <v>0</v>
      </c>
      <c r="F102" s="646"/>
      <c r="G102" s="647"/>
      <c r="H102" s="648"/>
      <c r="I102" s="645">
        <f t="shared" si="95"/>
        <v>0</v>
      </c>
      <c r="J102" s="646"/>
      <c r="K102" s="647"/>
      <c r="L102" s="649"/>
      <c r="M102" s="650"/>
      <c r="N102" s="641">
        <f t="shared" si="96"/>
        <v>0</v>
      </c>
      <c r="O102" s="646"/>
      <c r="P102" s="648"/>
      <c r="Q102" s="651"/>
    </row>
    <row r="103" spans="2:17">
      <c r="B103" s="423" t="s">
        <v>477</v>
      </c>
      <c r="C103" s="643" t="s">
        <v>642</v>
      </c>
      <c r="D103" s="644">
        <f t="shared" si="93"/>
        <v>0</v>
      </c>
      <c r="E103" s="645">
        <f t="shared" si="94"/>
        <v>0</v>
      </c>
      <c r="F103" s="646"/>
      <c r="G103" s="647"/>
      <c r="H103" s="648"/>
      <c r="I103" s="645">
        <f t="shared" si="95"/>
        <v>0</v>
      </c>
      <c r="J103" s="646"/>
      <c r="K103" s="647"/>
      <c r="L103" s="649"/>
      <c r="M103" s="650"/>
      <c r="N103" s="641">
        <f t="shared" si="96"/>
        <v>0</v>
      </c>
      <c r="O103" s="646"/>
      <c r="P103" s="648"/>
      <c r="Q103" s="651"/>
    </row>
    <row r="104" spans="2:17">
      <c r="B104" s="427" t="s">
        <v>493</v>
      </c>
      <c r="C104" s="643" t="s">
        <v>643</v>
      </c>
      <c r="D104" s="644">
        <f t="shared" si="93"/>
        <v>0</v>
      </c>
      <c r="E104" s="645">
        <f t="shared" si="94"/>
        <v>0</v>
      </c>
      <c r="F104" s="646"/>
      <c r="G104" s="647"/>
      <c r="H104" s="648"/>
      <c r="I104" s="645">
        <f t="shared" si="95"/>
        <v>0</v>
      </c>
      <c r="J104" s="646"/>
      <c r="K104" s="647"/>
      <c r="L104" s="649"/>
      <c r="M104" s="650"/>
      <c r="N104" s="641">
        <f t="shared" si="96"/>
        <v>0</v>
      </c>
      <c r="O104" s="646"/>
      <c r="P104" s="648"/>
      <c r="Q104" s="651"/>
    </row>
    <row r="105" spans="2:17">
      <c r="B105" s="427" t="s">
        <v>494</v>
      </c>
      <c r="C105" s="643" t="s">
        <v>644</v>
      </c>
      <c r="D105" s="644">
        <f t="shared" si="93"/>
        <v>0</v>
      </c>
      <c r="E105" s="645">
        <f t="shared" si="94"/>
        <v>0</v>
      </c>
      <c r="F105" s="646"/>
      <c r="G105" s="647"/>
      <c r="H105" s="648"/>
      <c r="I105" s="645">
        <f t="shared" si="95"/>
        <v>0</v>
      </c>
      <c r="J105" s="646"/>
      <c r="K105" s="647"/>
      <c r="L105" s="649"/>
      <c r="M105" s="650"/>
      <c r="N105" s="641">
        <f t="shared" si="96"/>
        <v>0</v>
      </c>
      <c r="O105" s="646"/>
      <c r="P105" s="648"/>
      <c r="Q105" s="651"/>
    </row>
    <row r="106" spans="2:17">
      <c r="B106" s="427" t="s">
        <v>645</v>
      </c>
      <c r="C106" s="643" t="s">
        <v>646</v>
      </c>
      <c r="D106" s="644">
        <f t="shared" si="93"/>
        <v>0</v>
      </c>
      <c r="E106" s="645">
        <f t="shared" si="94"/>
        <v>0</v>
      </c>
      <c r="F106" s="646"/>
      <c r="G106" s="647"/>
      <c r="H106" s="648"/>
      <c r="I106" s="645">
        <f t="shared" si="95"/>
        <v>0</v>
      </c>
      <c r="J106" s="646"/>
      <c r="K106" s="647"/>
      <c r="L106" s="649"/>
      <c r="M106" s="650"/>
      <c r="N106" s="641">
        <f t="shared" si="96"/>
        <v>0</v>
      </c>
      <c r="O106" s="646"/>
      <c r="P106" s="648"/>
      <c r="Q106" s="651"/>
    </row>
    <row r="107" spans="2:17">
      <c r="B107" s="427" t="s">
        <v>647</v>
      </c>
      <c r="C107" s="643" t="s">
        <v>648</v>
      </c>
      <c r="D107" s="644">
        <f t="shared" si="93"/>
        <v>0</v>
      </c>
      <c r="E107" s="645">
        <f t="shared" si="94"/>
        <v>0</v>
      </c>
      <c r="F107" s="646"/>
      <c r="G107" s="647"/>
      <c r="H107" s="648"/>
      <c r="I107" s="645">
        <f t="shared" si="95"/>
        <v>0</v>
      </c>
      <c r="J107" s="646"/>
      <c r="K107" s="647"/>
      <c r="L107" s="649"/>
      <c r="M107" s="650"/>
      <c r="N107" s="641">
        <f t="shared" si="96"/>
        <v>0</v>
      </c>
      <c r="O107" s="646"/>
      <c r="P107" s="648"/>
      <c r="Q107" s="651"/>
    </row>
    <row r="108" spans="2:17">
      <c r="B108" s="427" t="s">
        <v>649</v>
      </c>
      <c r="C108" s="643" t="s">
        <v>650</v>
      </c>
      <c r="D108" s="644">
        <f t="shared" si="93"/>
        <v>0</v>
      </c>
      <c r="E108" s="645">
        <f t="shared" si="94"/>
        <v>0</v>
      </c>
      <c r="F108" s="646"/>
      <c r="G108" s="647"/>
      <c r="H108" s="648"/>
      <c r="I108" s="645">
        <f t="shared" si="95"/>
        <v>0</v>
      </c>
      <c r="J108" s="646"/>
      <c r="K108" s="647"/>
      <c r="L108" s="649"/>
      <c r="M108" s="650"/>
      <c r="N108" s="641">
        <f t="shared" si="96"/>
        <v>0</v>
      </c>
      <c r="O108" s="646"/>
      <c r="P108" s="648"/>
      <c r="Q108" s="651"/>
    </row>
    <row r="109" spans="2:17">
      <c r="B109" s="427" t="s">
        <v>651</v>
      </c>
      <c r="C109" s="643" t="s">
        <v>652</v>
      </c>
      <c r="D109" s="644">
        <f t="shared" si="93"/>
        <v>0</v>
      </c>
      <c r="E109" s="645">
        <f t="shared" si="94"/>
        <v>0</v>
      </c>
      <c r="F109" s="646"/>
      <c r="G109" s="647"/>
      <c r="H109" s="648"/>
      <c r="I109" s="645">
        <f>SUM(J109:L109)</f>
        <v>0</v>
      </c>
      <c r="J109" s="646"/>
      <c r="K109" s="647"/>
      <c r="L109" s="649"/>
      <c r="M109" s="650"/>
      <c r="N109" s="641">
        <f t="shared" si="96"/>
        <v>0</v>
      </c>
      <c r="O109" s="646"/>
      <c r="P109" s="648"/>
      <c r="Q109" s="651"/>
    </row>
    <row r="110" spans="2:17">
      <c r="B110" s="427" t="s">
        <v>653</v>
      </c>
      <c r="C110" s="643" t="s">
        <v>654</v>
      </c>
      <c r="D110" s="644">
        <f t="shared" si="93"/>
        <v>0</v>
      </c>
      <c r="E110" s="645">
        <f t="shared" si="94"/>
        <v>0</v>
      </c>
      <c r="F110" s="646"/>
      <c r="G110" s="647"/>
      <c r="H110" s="648"/>
      <c r="I110" s="645">
        <f t="shared" si="95"/>
        <v>0</v>
      </c>
      <c r="J110" s="646"/>
      <c r="K110" s="647"/>
      <c r="L110" s="649"/>
      <c r="M110" s="650"/>
      <c r="N110" s="641">
        <f t="shared" si="96"/>
        <v>0</v>
      </c>
      <c r="O110" s="646"/>
      <c r="P110" s="648"/>
      <c r="Q110" s="651"/>
    </row>
    <row r="111" spans="2:17">
      <c r="B111" s="427" t="s">
        <v>655</v>
      </c>
      <c r="C111" s="643" t="s">
        <v>656</v>
      </c>
      <c r="D111" s="644">
        <f t="shared" si="93"/>
        <v>0</v>
      </c>
      <c r="E111" s="645">
        <f t="shared" si="94"/>
        <v>0</v>
      </c>
      <c r="F111" s="646"/>
      <c r="G111" s="647"/>
      <c r="H111" s="648"/>
      <c r="I111" s="645">
        <f t="shared" si="95"/>
        <v>0</v>
      </c>
      <c r="J111" s="646"/>
      <c r="K111" s="647"/>
      <c r="L111" s="649"/>
      <c r="M111" s="650"/>
      <c r="N111" s="641">
        <f t="shared" si="96"/>
        <v>0</v>
      </c>
      <c r="O111" s="646"/>
      <c r="P111" s="648"/>
      <c r="Q111" s="651"/>
    </row>
    <row r="112" spans="2:17">
      <c r="B112" s="427" t="s">
        <v>657</v>
      </c>
      <c r="C112" s="643" t="s">
        <v>658</v>
      </c>
      <c r="D112" s="644">
        <f t="shared" si="93"/>
        <v>0</v>
      </c>
      <c r="E112" s="645">
        <f t="shared" si="94"/>
        <v>0</v>
      </c>
      <c r="F112" s="646"/>
      <c r="G112" s="647"/>
      <c r="H112" s="648"/>
      <c r="I112" s="645">
        <f t="shared" si="95"/>
        <v>0</v>
      </c>
      <c r="J112" s="646"/>
      <c r="K112" s="647"/>
      <c r="L112" s="649"/>
      <c r="M112" s="650"/>
      <c r="N112" s="641">
        <f t="shared" si="96"/>
        <v>0</v>
      </c>
      <c r="O112" s="646"/>
      <c r="P112" s="648"/>
      <c r="Q112" s="651"/>
    </row>
    <row r="113" spans="2:18">
      <c r="B113" s="423" t="s">
        <v>659</v>
      </c>
      <c r="C113" s="643" t="s">
        <v>660</v>
      </c>
      <c r="D113" s="644">
        <f t="shared" si="93"/>
        <v>0</v>
      </c>
      <c r="E113" s="645">
        <f t="shared" si="94"/>
        <v>0</v>
      </c>
      <c r="F113" s="646"/>
      <c r="G113" s="647"/>
      <c r="H113" s="648"/>
      <c r="I113" s="645">
        <f t="shared" si="95"/>
        <v>0</v>
      </c>
      <c r="J113" s="646"/>
      <c r="K113" s="647"/>
      <c r="L113" s="649"/>
      <c r="M113" s="650"/>
      <c r="N113" s="641">
        <f t="shared" si="96"/>
        <v>0</v>
      </c>
      <c r="O113" s="646"/>
      <c r="P113" s="648"/>
      <c r="Q113" s="651"/>
    </row>
    <row r="114" spans="2:18">
      <c r="B114" s="427" t="s">
        <v>661</v>
      </c>
      <c r="C114" s="652" t="s">
        <v>662</v>
      </c>
      <c r="D114" s="653">
        <f t="shared" si="93"/>
        <v>0</v>
      </c>
      <c r="E114" s="654">
        <f t="shared" si="94"/>
        <v>0</v>
      </c>
      <c r="F114" s="655"/>
      <c r="G114" s="656"/>
      <c r="H114" s="657"/>
      <c r="I114" s="654">
        <f t="shared" si="95"/>
        <v>0</v>
      </c>
      <c r="J114" s="655"/>
      <c r="K114" s="656"/>
      <c r="L114" s="658"/>
      <c r="M114" s="659"/>
      <c r="N114" s="641">
        <f t="shared" si="96"/>
        <v>0</v>
      </c>
      <c r="O114" s="655"/>
      <c r="P114" s="657"/>
      <c r="Q114" s="660"/>
    </row>
    <row r="115" spans="2:18">
      <c r="B115" s="661" t="s">
        <v>663</v>
      </c>
      <c r="C115" s="662" t="s">
        <v>664</v>
      </c>
      <c r="D115" s="663">
        <f t="shared" si="93"/>
        <v>0</v>
      </c>
      <c r="E115" s="664">
        <f t="shared" si="94"/>
        <v>0</v>
      </c>
      <c r="F115" s="665"/>
      <c r="G115" s="666"/>
      <c r="H115" s="667"/>
      <c r="I115" s="664">
        <f t="shared" si="95"/>
        <v>0</v>
      </c>
      <c r="J115" s="665"/>
      <c r="K115" s="666"/>
      <c r="L115" s="668"/>
      <c r="M115" s="669"/>
      <c r="N115" s="641">
        <f t="shared" si="96"/>
        <v>0</v>
      </c>
      <c r="O115" s="665"/>
      <c r="P115" s="667"/>
      <c r="Q115" s="670"/>
    </row>
    <row r="116" spans="2:18">
      <c r="B116" s="550" t="s">
        <v>495</v>
      </c>
      <c r="C116" s="550" t="s">
        <v>665</v>
      </c>
      <c r="D116" s="671">
        <f t="shared" ref="D116:Q116" si="97">D117+D121+D128+D130+D136+D139</f>
        <v>0</v>
      </c>
      <c r="E116" s="672">
        <f t="shared" si="97"/>
        <v>0</v>
      </c>
      <c r="F116" s="673">
        <f t="shared" si="97"/>
        <v>0</v>
      </c>
      <c r="G116" s="674">
        <f t="shared" si="97"/>
        <v>0</v>
      </c>
      <c r="H116" s="675">
        <f t="shared" si="97"/>
        <v>0</v>
      </c>
      <c r="I116" s="672">
        <f t="shared" si="97"/>
        <v>0</v>
      </c>
      <c r="J116" s="673">
        <f t="shared" si="97"/>
        <v>0</v>
      </c>
      <c r="K116" s="674">
        <f t="shared" si="97"/>
        <v>0</v>
      </c>
      <c r="L116" s="676">
        <f t="shared" si="97"/>
        <v>0</v>
      </c>
      <c r="M116" s="672">
        <f t="shared" si="97"/>
        <v>0</v>
      </c>
      <c r="N116" s="677">
        <f t="shared" si="97"/>
        <v>0</v>
      </c>
      <c r="O116" s="673">
        <f t="shared" si="97"/>
        <v>0</v>
      </c>
      <c r="P116" s="675">
        <f t="shared" si="97"/>
        <v>0</v>
      </c>
      <c r="Q116" s="677">
        <f t="shared" si="97"/>
        <v>0</v>
      </c>
      <c r="R116" s="619"/>
    </row>
    <row r="117" spans="2:18">
      <c r="B117" s="557" t="s">
        <v>497</v>
      </c>
      <c r="C117" s="558" t="s">
        <v>8</v>
      </c>
      <c r="D117" s="634">
        <f>SUM(D118:D120)</f>
        <v>0</v>
      </c>
      <c r="E117" s="678">
        <f t="shared" ref="E117:E142" si="98">SUM(F117:H117)</f>
        <v>0</v>
      </c>
      <c r="F117" s="679">
        <f>SUM(F118:F120)</f>
        <v>0</v>
      </c>
      <c r="G117" s="680">
        <f>SUM(G118:G120)</f>
        <v>0</v>
      </c>
      <c r="H117" s="681">
        <f>SUM(H118:H120)</f>
        <v>0</v>
      </c>
      <c r="I117" s="678">
        <f t="shared" ref="I117:I142" si="99">SUM(J117:L117)</f>
        <v>0</v>
      </c>
      <c r="J117" s="679">
        <f t="shared" ref="J117:Q117" si="100">SUM(J118:J120)</f>
        <v>0</v>
      </c>
      <c r="K117" s="680">
        <f t="shared" si="100"/>
        <v>0</v>
      </c>
      <c r="L117" s="682">
        <f t="shared" si="100"/>
        <v>0</v>
      </c>
      <c r="M117" s="678">
        <f t="shared" si="100"/>
        <v>0</v>
      </c>
      <c r="N117" s="683">
        <f t="shared" ref="N117:N142" si="101">SUM(O117:P117)</f>
        <v>0</v>
      </c>
      <c r="O117" s="679">
        <f t="shared" si="100"/>
        <v>0</v>
      </c>
      <c r="P117" s="681">
        <f t="shared" si="100"/>
        <v>0</v>
      </c>
      <c r="Q117" s="683">
        <f t="shared" si="100"/>
        <v>0</v>
      </c>
    </row>
    <row r="118" spans="2:18">
      <c r="B118" s="559" t="s">
        <v>498</v>
      </c>
      <c r="C118" s="560" t="s">
        <v>10</v>
      </c>
      <c r="D118" s="684"/>
      <c r="E118" s="454">
        <f t="shared" si="98"/>
        <v>0</v>
      </c>
      <c r="F118" s="685">
        <f t="shared" ref="F118:H120" si="102">IFERROR($D118*F144/100, 0)</f>
        <v>0</v>
      </c>
      <c r="G118" s="686">
        <f t="shared" si="102"/>
        <v>0</v>
      </c>
      <c r="H118" s="687">
        <f t="shared" si="102"/>
        <v>0</v>
      </c>
      <c r="I118" s="454">
        <f t="shared" si="99"/>
        <v>0</v>
      </c>
      <c r="J118" s="685">
        <f t="shared" ref="J118:M120" si="103">IFERROR($D118*J144/100, 0)</f>
        <v>0</v>
      </c>
      <c r="K118" s="686">
        <f t="shared" si="103"/>
        <v>0</v>
      </c>
      <c r="L118" s="688">
        <f t="shared" si="103"/>
        <v>0</v>
      </c>
      <c r="M118" s="454">
        <f t="shared" si="103"/>
        <v>0</v>
      </c>
      <c r="N118" s="689">
        <f t="shared" si="101"/>
        <v>0</v>
      </c>
      <c r="O118" s="685">
        <f t="shared" ref="O118:Q120" si="104">IFERROR($D118*O144/100, 0)</f>
        <v>0</v>
      </c>
      <c r="P118" s="687">
        <f t="shared" si="104"/>
        <v>0</v>
      </c>
      <c r="Q118" s="689">
        <f t="shared" si="104"/>
        <v>0</v>
      </c>
    </row>
    <row r="119" spans="2:18">
      <c r="B119" s="559" t="s">
        <v>666</v>
      </c>
      <c r="C119" s="560" t="s">
        <v>11</v>
      </c>
      <c r="D119" s="684"/>
      <c r="E119" s="454">
        <f t="shared" si="98"/>
        <v>0</v>
      </c>
      <c r="F119" s="685">
        <f t="shared" si="102"/>
        <v>0</v>
      </c>
      <c r="G119" s="686">
        <f t="shared" si="102"/>
        <v>0</v>
      </c>
      <c r="H119" s="687">
        <f t="shared" si="102"/>
        <v>0</v>
      </c>
      <c r="I119" s="454">
        <f t="shared" si="99"/>
        <v>0</v>
      </c>
      <c r="J119" s="685">
        <f t="shared" si="103"/>
        <v>0</v>
      </c>
      <c r="K119" s="686">
        <f t="shared" si="103"/>
        <v>0</v>
      </c>
      <c r="L119" s="688">
        <f t="shared" si="103"/>
        <v>0</v>
      </c>
      <c r="M119" s="454">
        <f t="shared" si="103"/>
        <v>0</v>
      </c>
      <c r="N119" s="689">
        <f t="shared" si="101"/>
        <v>0</v>
      </c>
      <c r="O119" s="685">
        <f t="shared" si="104"/>
        <v>0</v>
      </c>
      <c r="P119" s="687">
        <f t="shared" si="104"/>
        <v>0</v>
      </c>
      <c r="Q119" s="689">
        <f t="shared" si="104"/>
        <v>0</v>
      </c>
    </row>
    <row r="120" spans="2:18">
      <c r="B120" s="559" t="s">
        <v>667</v>
      </c>
      <c r="C120" s="560" t="s">
        <v>13</v>
      </c>
      <c r="D120" s="684"/>
      <c r="E120" s="454">
        <f t="shared" si="98"/>
        <v>0</v>
      </c>
      <c r="F120" s="685">
        <f t="shared" si="102"/>
        <v>0</v>
      </c>
      <c r="G120" s="686">
        <f t="shared" si="102"/>
        <v>0</v>
      </c>
      <c r="H120" s="687">
        <f t="shared" si="102"/>
        <v>0</v>
      </c>
      <c r="I120" s="454">
        <f t="shared" si="99"/>
        <v>0</v>
      </c>
      <c r="J120" s="685">
        <f t="shared" si="103"/>
        <v>0</v>
      </c>
      <c r="K120" s="686">
        <f t="shared" si="103"/>
        <v>0</v>
      </c>
      <c r="L120" s="688">
        <f t="shared" si="103"/>
        <v>0</v>
      </c>
      <c r="M120" s="454">
        <f t="shared" si="103"/>
        <v>0</v>
      </c>
      <c r="N120" s="689">
        <f t="shared" si="101"/>
        <v>0</v>
      </c>
      <c r="O120" s="685">
        <f t="shared" si="104"/>
        <v>0</v>
      </c>
      <c r="P120" s="687">
        <f t="shared" si="104"/>
        <v>0</v>
      </c>
      <c r="Q120" s="689">
        <f t="shared" si="104"/>
        <v>0</v>
      </c>
    </row>
    <row r="121" spans="2:18">
      <c r="B121" s="557" t="s">
        <v>156</v>
      </c>
      <c r="C121" s="561" t="s">
        <v>15</v>
      </c>
      <c r="D121" s="634">
        <f>SUM(D122:D127)</f>
        <v>0</v>
      </c>
      <c r="E121" s="678">
        <f t="shared" si="98"/>
        <v>0</v>
      </c>
      <c r="F121" s="679">
        <f>SUM(F122:F127)</f>
        <v>0</v>
      </c>
      <c r="G121" s="680">
        <f>SUM(G122:G127)</f>
        <v>0</v>
      </c>
      <c r="H121" s="681">
        <f>SUM(H122:H127)</f>
        <v>0</v>
      </c>
      <c r="I121" s="678">
        <f t="shared" si="99"/>
        <v>0</v>
      </c>
      <c r="J121" s="679">
        <f t="shared" ref="J121:Q121" si="105">SUM(J122:J127)</f>
        <v>0</v>
      </c>
      <c r="K121" s="680">
        <f t="shared" si="105"/>
        <v>0</v>
      </c>
      <c r="L121" s="682">
        <f t="shared" si="105"/>
        <v>0</v>
      </c>
      <c r="M121" s="678">
        <f t="shared" si="105"/>
        <v>0</v>
      </c>
      <c r="N121" s="683">
        <f t="shared" si="101"/>
        <v>0</v>
      </c>
      <c r="O121" s="679">
        <f t="shared" si="105"/>
        <v>0</v>
      </c>
      <c r="P121" s="681">
        <f t="shared" si="105"/>
        <v>0</v>
      </c>
      <c r="Q121" s="683">
        <f t="shared" si="105"/>
        <v>0</v>
      </c>
    </row>
    <row r="122" spans="2:18">
      <c r="B122" s="559" t="s">
        <v>500</v>
      </c>
      <c r="C122" s="560" t="s">
        <v>17</v>
      </c>
      <c r="D122" s="684"/>
      <c r="E122" s="454">
        <f t="shared" si="98"/>
        <v>0</v>
      </c>
      <c r="F122" s="685">
        <f t="shared" ref="F122:H124" si="106">IFERROR($D122*F147/100, 0)</f>
        <v>0</v>
      </c>
      <c r="G122" s="686">
        <f t="shared" si="106"/>
        <v>0</v>
      </c>
      <c r="H122" s="687">
        <f t="shared" si="106"/>
        <v>0</v>
      </c>
      <c r="I122" s="454">
        <f t="shared" si="99"/>
        <v>0</v>
      </c>
      <c r="J122" s="685">
        <f t="shared" ref="J122:M124" si="107">IFERROR($D122*J147/100, 0)</f>
        <v>0</v>
      </c>
      <c r="K122" s="686">
        <f t="shared" si="107"/>
        <v>0</v>
      </c>
      <c r="L122" s="688">
        <f t="shared" si="107"/>
        <v>0</v>
      </c>
      <c r="M122" s="454">
        <f t="shared" si="107"/>
        <v>0</v>
      </c>
      <c r="N122" s="689">
        <f t="shared" si="101"/>
        <v>0</v>
      </c>
      <c r="O122" s="685">
        <f t="shared" ref="O122:Q124" si="108">IFERROR($D122*O147/100, 0)</f>
        <v>0</v>
      </c>
      <c r="P122" s="687">
        <f t="shared" si="108"/>
        <v>0</v>
      </c>
      <c r="Q122" s="689">
        <f t="shared" si="108"/>
        <v>0</v>
      </c>
    </row>
    <row r="123" spans="2:18">
      <c r="B123" s="559" t="s">
        <v>502</v>
      </c>
      <c r="C123" s="560" t="s">
        <v>600</v>
      </c>
      <c r="D123" s="684"/>
      <c r="E123" s="454">
        <f t="shared" si="98"/>
        <v>0</v>
      </c>
      <c r="F123" s="685">
        <f t="shared" si="106"/>
        <v>0</v>
      </c>
      <c r="G123" s="686">
        <f t="shared" si="106"/>
        <v>0</v>
      </c>
      <c r="H123" s="687">
        <f t="shared" si="106"/>
        <v>0</v>
      </c>
      <c r="I123" s="454">
        <f t="shared" si="99"/>
        <v>0</v>
      </c>
      <c r="J123" s="685">
        <f t="shared" si="107"/>
        <v>0</v>
      </c>
      <c r="K123" s="686">
        <f t="shared" si="107"/>
        <v>0</v>
      </c>
      <c r="L123" s="688">
        <f t="shared" si="107"/>
        <v>0</v>
      </c>
      <c r="M123" s="454">
        <f t="shared" si="107"/>
        <v>0</v>
      </c>
      <c r="N123" s="689">
        <f t="shared" si="101"/>
        <v>0</v>
      </c>
      <c r="O123" s="685">
        <f t="shared" si="108"/>
        <v>0</v>
      </c>
      <c r="P123" s="687">
        <f t="shared" si="108"/>
        <v>0</v>
      </c>
      <c r="Q123" s="689">
        <f t="shared" si="108"/>
        <v>0</v>
      </c>
    </row>
    <row r="124" spans="2:18">
      <c r="B124" s="559" t="s">
        <v>668</v>
      </c>
      <c r="C124" s="560" t="s">
        <v>23</v>
      </c>
      <c r="D124" s="684"/>
      <c r="E124" s="454">
        <f t="shared" si="98"/>
        <v>0</v>
      </c>
      <c r="F124" s="685">
        <f t="shared" si="106"/>
        <v>0</v>
      </c>
      <c r="G124" s="686">
        <f t="shared" si="106"/>
        <v>0</v>
      </c>
      <c r="H124" s="687">
        <f t="shared" si="106"/>
        <v>0</v>
      </c>
      <c r="I124" s="454">
        <f t="shared" si="99"/>
        <v>0</v>
      </c>
      <c r="J124" s="685">
        <f t="shared" si="107"/>
        <v>0</v>
      </c>
      <c r="K124" s="686">
        <f t="shared" si="107"/>
        <v>0</v>
      </c>
      <c r="L124" s="688">
        <f t="shared" si="107"/>
        <v>0</v>
      </c>
      <c r="M124" s="454">
        <f t="shared" si="107"/>
        <v>0</v>
      </c>
      <c r="N124" s="689">
        <f t="shared" si="101"/>
        <v>0</v>
      </c>
      <c r="O124" s="685">
        <f t="shared" si="108"/>
        <v>0</v>
      </c>
      <c r="P124" s="687">
        <f t="shared" si="108"/>
        <v>0</v>
      </c>
      <c r="Q124" s="689">
        <f t="shared" si="108"/>
        <v>0</v>
      </c>
    </row>
    <row r="125" spans="2:18">
      <c r="B125" s="559" t="s">
        <v>669</v>
      </c>
      <c r="C125" s="560" t="s">
        <v>25</v>
      </c>
      <c r="D125" s="684"/>
      <c r="E125" s="454">
        <f t="shared" si="98"/>
        <v>0</v>
      </c>
      <c r="F125" s="690">
        <f t="shared" ref="F125:H127" si="109">IFERROR($D125*F150/100, 0)</f>
        <v>0</v>
      </c>
      <c r="G125" s="691">
        <f t="shared" si="109"/>
        <v>0</v>
      </c>
      <c r="H125" s="689">
        <f t="shared" si="109"/>
        <v>0</v>
      </c>
      <c r="I125" s="454">
        <f t="shared" ref="I125:I126" si="110">SUM(J125:L125)</f>
        <v>0</v>
      </c>
      <c r="J125" s="685">
        <f t="shared" ref="J125:M127" si="111">IFERROR($D125*J150/100, 0)</f>
        <v>0</v>
      </c>
      <c r="K125" s="686">
        <f t="shared" si="111"/>
        <v>0</v>
      </c>
      <c r="L125" s="688">
        <f t="shared" si="111"/>
        <v>0</v>
      </c>
      <c r="M125" s="454">
        <f t="shared" si="111"/>
        <v>0</v>
      </c>
      <c r="N125" s="689">
        <f t="shared" ref="N125:N126" si="112">SUM(O125:P125)</f>
        <v>0</v>
      </c>
      <c r="O125" s="685">
        <f t="shared" ref="O125:Q127" si="113">IFERROR($D125*O150/100, 0)</f>
        <v>0</v>
      </c>
      <c r="P125" s="687">
        <f t="shared" si="113"/>
        <v>0</v>
      </c>
      <c r="Q125" s="689">
        <f t="shared" si="113"/>
        <v>0</v>
      </c>
    </row>
    <row r="126" spans="2:18">
      <c r="B126" s="559" t="s">
        <v>670</v>
      </c>
      <c r="C126" s="560" t="s">
        <v>27</v>
      </c>
      <c r="D126" s="684"/>
      <c r="E126" s="454">
        <f t="shared" si="98"/>
        <v>0</v>
      </c>
      <c r="F126" s="690">
        <f>IFERROR($D126*F151/100, 0)</f>
        <v>0</v>
      </c>
      <c r="G126" s="691">
        <f t="shared" si="109"/>
        <v>0</v>
      </c>
      <c r="H126" s="689">
        <f t="shared" si="109"/>
        <v>0</v>
      </c>
      <c r="I126" s="454">
        <f t="shared" si="110"/>
        <v>0</v>
      </c>
      <c r="J126" s="690">
        <f t="shared" si="111"/>
        <v>0</v>
      </c>
      <c r="K126" s="691">
        <f t="shared" si="111"/>
        <v>0</v>
      </c>
      <c r="L126" s="692">
        <f t="shared" si="111"/>
        <v>0</v>
      </c>
      <c r="M126" s="454">
        <f t="shared" si="111"/>
        <v>0</v>
      </c>
      <c r="N126" s="689">
        <f t="shared" si="112"/>
        <v>0</v>
      </c>
      <c r="O126" s="685">
        <f t="shared" si="113"/>
        <v>0</v>
      </c>
      <c r="P126" s="687">
        <f t="shared" si="113"/>
        <v>0</v>
      </c>
      <c r="Q126" s="689">
        <f t="shared" si="113"/>
        <v>0</v>
      </c>
    </row>
    <row r="127" spans="2:18">
      <c r="B127" s="559" t="s">
        <v>671</v>
      </c>
      <c r="C127" s="560" t="s">
        <v>672</v>
      </c>
      <c r="D127" s="684"/>
      <c r="E127" s="454">
        <f t="shared" si="98"/>
        <v>0</v>
      </c>
      <c r="F127" s="690">
        <f>IFERROR($D127*F152/100, 0)</f>
        <v>0</v>
      </c>
      <c r="G127" s="691">
        <f t="shared" si="109"/>
        <v>0</v>
      </c>
      <c r="H127" s="689">
        <f t="shared" si="109"/>
        <v>0</v>
      </c>
      <c r="I127" s="454">
        <f t="shared" si="99"/>
        <v>0</v>
      </c>
      <c r="J127" s="690">
        <f>IFERROR($D127*J152/100, 0)</f>
        <v>0</v>
      </c>
      <c r="K127" s="691">
        <f t="shared" si="111"/>
        <v>0</v>
      </c>
      <c r="L127" s="692">
        <f t="shared" si="111"/>
        <v>0</v>
      </c>
      <c r="M127" s="454">
        <f t="shared" si="111"/>
        <v>0</v>
      </c>
      <c r="N127" s="689">
        <f t="shared" si="101"/>
        <v>0</v>
      </c>
      <c r="O127" s="685">
        <f t="shared" si="113"/>
        <v>0</v>
      </c>
      <c r="P127" s="687">
        <f t="shared" si="113"/>
        <v>0</v>
      </c>
      <c r="Q127" s="689">
        <f t="shared" si="113"/>
        <v>0</v>
      </c>
    </row>
    <row r="128" spans="2:18">
      <c r="B128" s="557" t="s">
        <v>158</v>
      </c>
      <c r="C128" s="563" t="s">
        <v>31</v>
      </c>
      <c r="D128" s="634">
        <f>D129</f>
        <v>0</v>
      </c>
      <c r="E128" s="678">
        <f t="shared" si="98"/>
        <v>0</v>
      </c>
      <c r="F128" s="634">
        <f>F129</f>
        <v>0</v>
      </c>
      <c r="G128" s="693">
        <f>G129</f>
        <v>0</v>
      </c>
      <c r="H128" s="683">
        <f>H129</f>
        <v>0</v>
      </c>
      <c r="I128" s="678">
        <f t="shared" si="99"/>
        <v>0</v>
      </c>
      <c r="J128" s="634">
        <f t="shared" ref="J128:Q128" si="114">J129</f>
        <v>0</v>
      </c>
      <c r="K128" s="693">
        <f t="shared" si="114"/>
        <v>0</v>
      </c>
      <c r="L128" s="694">
        <f t="shared" si="114"/>
        <v>0</v>
      </c>
      <c r="M128" s="678">
        <f t="shared" si="114"/>
        <v>0</v>
      </c>
      <c r="N128" s="683">
        <f t="shared" si="101"/>
        <v>0</v>
      </c>
      <c r="O128" s="679">
        <f t="shared" si="114"/>
        <v>0</v>
      </c>
      <c r="P128" s="681">
        <f t="shared" si="114"/>
        <v>0</v>
      </c>
      <c r="Q128" s="683">
        <f t="shared" si="114"/>
        <v>0</v>
      </c>
    </row>
    <row r="129" spans="2:17">
      <c r="B129" s="559" t="s">
        <v>503</v>
      </c>
      <c r="C129" s="564" t="s">
        <v>673</v>
      </c>
      <c r="D129" s="684"/>
      <c r="E129" s="454">
        <f t="shared" si="98"/>
        <v>0</v>
      </c>
      <c r="F129" s="690">
        <f>IFERROR($D129*F153/100, 0)</f>
        <v>0</v>
      </c>
      <c r="G129" s="691">
        <f>IFERROR($D129*G153/100, 0)</f>
        <v>0</v>
      </c>
      <c r="H129" s="689">
        <f>IFERROR($D129*H153/100, 0)</f>
        <v>0</v>
      </c>
      <c r="I129" s="454">
        <f t="shared" si="99"/>
        <v>0</v>
      </c>
      <c r="J129" s="690">
        <f t="shared" ref="J129:Q129" si="115">IFERROR($D129*J153/100, 0)</f>
        <v>0</v>
      </c>
      <c r="K129" s="691">
        <f t="shared" si="115"/>
        <v>0</v>
      </c>
      <c r="L129" s="695">
        <f t="shared" si="115"/>
        <v>0</v>
      </c>
      <c r="M129" s="454">
        <f t="shared" si="115"/>
        <v>0</v>
      </c>
      <c r="N129" s="689">
        <f t="shared" si="101"/>
        <v>0</v>
      </c>
      <c r="O129" s="685">
        <f t="shared" si="115"/>
        <v>0</v>
      </c>
      <c r="P129" s="687">
        <f t="shared" si="115"/>
        <v>0</v>
      </c>
      <c r="Q129" s="689">
        <f t="shared" si="115"/>
        <v>0</v>
      </c>
    </row>
    <row r="130" spans="2:17">
      <c r="B130" s="557" t="s">
        <v>160</v>
      </c>
      <c r="C130" s="563" t="s">
        <v>37</v>
      </c>
      <c r="D130" s="634">
        <f>D131+D135</f>
        <v>0</v>
      </c>
      <c r="E130" s="678">
        <f t="shared" si="98"/>
        <v>0</v>
      </c>
      <c r="F130" s="634">
        <f>F131+F135</f>
        <v>0</v>
      </c>
      <c r="G130" s="693">
        <f>G131+G135</f>
        <v>0</v>
      </c>
      <c r="H130" s="683">
        <f>H131+H135</f>
        <v>0</v>
      </c>
      <c r="I130" s="678">
        <f t="shared" si="99"/>
        <v>0</v>
      </c>
      <c r="J130" s="634">
        <f t="shared" ref="J130:Q130" si="116">J131+J135</f>
        <v>0</v>
      </c>
      <c r="K130" s="693">
        <f t="shared" si="116"/>
        <v>0</v>
      </c>
      <c r="L130" s="694">
        <f t="shared" si="116"/>
        <v>0</v>
      </c>
      <c r="M130" s="678">
        <f t="shared" si="116"/>
        <v>0</v>
      </c>
      <c r="N130" s="683">
        <f t="shared" si="101"/>
        <v>0</v>
      </c>
      <c r="O130" s="679">
        <f t="shared" si="116"/>
        <v>0</v>
      </c>
      <c r="P130" s="681">
        <f t="shared" si="116"/>
        <v>0</v>
      </c>
      <c r="Q130" s="683">
        <f t="shared" si="116"/>
        <v>0</v>
      </c>
    </row>
    <row r="131" spans="2:17">
      <c r="B131" s="559" t="s">
        <v>504</v>
      </c>
      <c r="C131" s="564" t="s">
        <v>39</v>
      </c>
      <c r="D131" s="684"/>
      <c r="E131" s="454">
        <f t="shared" si="98"/>
        <v>0</v>
      </c>
      <c r="F131" s="690">
        <f>IFERROR($D131*F154/100, 0)</f>
        <v>0</v>
      </c>
      <c r="G131" s="691">
        <f>IFERROR($D131*G154/100, 0)</f>
        <v>0</v>
      </c>
      <c r="H131" s="689">
        <f>IFERROR($D131*H154/100, 0)</f>
        <v>0</v>
      </c>
      <c r="I131" s="454">
        <f t="shared" si="99"/>
        <v>0</v>
      </c>
      <c r="J131" s="690">
        <f>IFERROR($D131*J154/100, 0)</f>
        <v>0</v>
      </c>
      <c r="K131" s="691">
        <f>IFERROR($D131*K154/100, 0)</f>
        <v>0</v>
      </c>
      <c r="L131" s="695">
        <f>IFERROR($D131*L154/100, 0)</f>
        <v>0</v>
      </c>
      <c r="M131" s="454">
        <f>IFERROR($D131*M154/100, 0)</f>
        <v>0</v>
      </c>
      <c r="N131" s="689">
        <f t="shared" si="101"/>
        <v>0</v>
      </c>
      <c r="O131" s="685">
        <f>IFERROR($D131*O154/100, 0)</f>
        <v>0</v>
      </c>
      <c r="P131" s="687">
        <f>IFERROR($D131*P154/100, 0)</f>
        <v>0</v>
      </c>
      <c r="Q131" s="689">
        <f>IFERROR($D131*Q154/100, 0)</f>
        <v>0</v>
      </c>
    </row>
    <row r="132" spans="2:17">
      <c r="B132" s="559" t="s">
        <v>505</v>
      </c>
      <c r="C132" s="568" t="s">
        <v>42</v>
      </c>
      <c r="D132" s="684"/>
      <c r="E132" s="454">
        <f t="shared" ref="E132:E134" si="117">SUM(F132:H132)</f>
        <v>0</v>
      </c>
      <c r="F132" s="690">
        <f t="shared" ref="F132:H135" si="118">IFERROR($D132*F155/100, 0)</f>
        <v>0</v>
      </c>
      <c r="G132" s="691">
        <f t="shared" si="118"/>
        <v>0</v>
      </c>
      <c r="H132" s="689">
        <f t="shared" si="118"/>
        <v>0</v>
      </c>
      <c r="I132" s="454">
        <f t="shared" ref="I132:I134" si="119">SUM(J132:L132)</f>
        <v>0</v>
      </c>
      <c r="J132" s="690">
        <f t="shared" ref="J132:M134" si="120">IFERROR($D132*J155/100, 0)</f>
        <v>0</v>
      </c>
      <c r="K132" s="691">
        <f t="shared" si="120"/>
        <v>0</v>
      </c>
      <c r="L132" s="695">
        <f t="shared" si="120"/>
        <v>0</v>
      </c>
      <c r="M132" s="454">
        <f t="shared" si="120"/>
        <v>0</v>
      </c>
      <c r="N132" s="689">
        <f t="shared" ref="N132:N134" si="121">SUM(O132:P132)</f>
        <v>0</v>
      </c>
      <c r="O132" s="685">
        <f t="shared" ref="O132:Q135" si="122">IFERROR($D132*O155/100, 0)</f>
        <v>0</v>
      </c>
      <c r="P132" s="687">
        <f t="shared" si="122"/>
        <v>0</v>
      </c>
      <c r="Q132" s="689">
        <f t="shared" si="122"/>
        <v>0</v>
      </c>
    </row>
    <row r="133" spans="2:17">
      <c r="B133" s="559" t="s">
        <v>506</v>
      </c>
      <c r="C133" s="568" t="s">
        <v>45</v>
      </c>
      <c r="D133" s="684"/>
      <c r="E133" s="454">
        <f t="shared" si="117"/>
        <v>0</v>
      </c>
      <c r="F133" s="690">
        <f>IFERROR($D133*F156/100, 0)</f>
        <v>0</v>
      </c>
      <c r="G133" s="691">
        <f t="shared" si="118"/>
        <v>0</v>
      </c>
      <c r="H133" s="689">
        <f t="shared" si="118"/>
        <v>0</v>
      </c>
      <c r="I133" s="454">
        <f t="shared" si="119"/>
        <v>0</v>
      </c>
      <c r="J133" s="690">
        <f>IFERROR($D133*J156/100, 0)</f>
        <v>0</v>
      </c>
      <c r="K133" s="691">
        <f t="shared" si="120"/>
        <v>0</v>
      </c>
      <c r="L133" s="692">
        <f t="shared" si="120"/>
        <v>0</v>
      </c>
      <c r="M133" s="454">
        <f>IFERROR($D133*M156/100, 0)</f>
        <v>0</v>
      </c>
      <c r="N133" s="689">
        <f t="shared" si="121"/>
        <v>0</v>
      </c>
      <c r="O133" s="685">
        <f t="shared" si="122"/>
        <v>0</v>
      </c>
      <c r="P133" s="687">
        <f t="shared" si="122"/>
        <v>0</v>
      </c>
      <c r="Q133" s="689">
        <f t="shared" si="122"/>
        <v>0</v>
      </c>
    </row>
    <row r="134" spans="2:17" ht="26.25">
      <c r="B134" s="559" t="s">
        <v>507</v>
      </c>
      <c r="C134" s="568" t="s">
        <v>47</v>
      </c>
      <c r="D134" s="684"/>
      <c r="E134" s="454">
        <f t="shared" si="117"/>
        <v>0</v>
      </c>
      <c r="F134" s="690">
        <f>IFERROR($D134*F157/100, 0)</f>
        <v>0</v>
      </c>
      <c r="G134" s="691">
        <f t="shared" si="118"/>
        <v>0</v>
      </c>
      <c r="H134" s="689">
        <f t="shared" si="118"/>
        <v>0</v>
      </c>
      <c r="I134" s="454">
        <f t="shared" si="119"/>
        <v>0</v>
      </c>
      <c r="J134" s="690">
        <f>IFERROR($D134*J157/100, 0)</f>
        <v>0</v>
      </c>
      <c r="K134" s="691">
        <f t="shared" si="120"/>
        <v>0</v>
      </c>
      <c r="L134" s="692">
        <f t="shared" si="120"/>
        <v>0</v>
      </c>
      <c r="M134" s="454">
        <f t="shared" si="120"/>
        <v>0</v>
      </c>
      <c r="N134" s="689">
        <f t="shared" si="121"/>
        <v>0</v>
      </c>
      <c r="O134" s="685">
        <f t="shared" si="122"/>
        <v>0</v>
      </c>
      <c r="P134" s="687">
        <f t="shared" si="122"/>
        <v>0</v>
      </c>
      <c r="Q134" s="689">
        <f t="shared" si="122"/>
        <v>0</v>
      </c>
    </row>
    <row r="135" spans="2:17" ht="26.25">
      <c r="B135" s="559" t="s">
        <v>508</v>
      </c>
      <c r="C135" s="568" t="s">
        <v>610</v>
      </c>
      <c r="D135" s="684"/>
      <c r="E135" s="454">
        <f t="shared" si="98"/>
        <v>0</v>
      </c>
      <c r="F135" s="690">
        <f>IFERROR($D135*F158/100, 0)</f>
        <v>0</v>
      </c>
      <c r="G135" s="691">
        <f t="shared" si="118"/>
        <v>0</v>
      </c>
      <c r="H135" s="689">
        <f t="shared" si="118"/>
        <v>0</v>
      </c>
      <c r="I135" s="454">
        <f t="shared" si="99"/>
        <v>0</v>
      </c>
      <c r="J135" s="690">
        <f t="shared" ref="J135:M135" si="123">IFERROR($D135*J158/100, 0)</f>
        <v>0</v>
      </c>
      <c r="K135" s="691">
        <f t="shared" si="123"/>
        <v>0</v>
      </c>
      <c r="L135" s="692">
        <f t="shared" si="123"/>
        <v>0</v>
      </c>
      <c r="M135" s="454">
        <f t="shared" si="123"/>
        <v>0</v>
      </c>
      <c r="N135" s="689">
        <f t="shared" si="101"/>
        <v>0</v>
      </c>
      <c r="O135" s="685">
        <f t="shared" si="122"/>
        <v>0</v>
      </c>
      <c r="P135" s="687">
        <f t="shared" si="122"/>
        <v>0</v>
      </c>
      <c r="Q135" s="689">
        <f t="shared" si="122"/>
        <v>0</v>
      </c>
    </row>
    <row r="136" spans="2:17">
      <c r="B136" s="557" t="s">
        <v>162</v>
      </c>
      <c r="C136" s="571" t="s">
        <v>53</v>
      </c>
      <c r="D136" s="644">
        <f>D137+D138</f>
        <v>0</v>
      </c>
      <c r="E136" s="645">
        <f t="shared" si="98"/>
        <v>0</v>
      </c>
      <c r="F136" s="696">
        <f>F137+F138</f>
        <v>0</v>
      </c>
      <c r="G136" s="697">
        <f>G137+G138</f>
        <v>0</v>
      </c>
      <c r="H136" s="698">
        <f>H137+H138</f>
        <v>0</v>
      </c>
      <c r="I136" s="645">
        <f t="shared" si="99"/>
        <v>0</v>
      </c>
      <c r="J136" s="696">
        <f t="shared" ref="J136:Q136" si="124">J137+J138</f>
        <v>0</v>
      </c>
      <c r="K136" s="697">
        <f t="shared" si="124"/>
        <v>0</v>
      </c>
      <c r="L136" s="699">
        <f t="shared" si="124"/>
        <v>0</v>
      </c>
      <c r="M136" s="645">
        <f t="shared" si="124"/>
        <v>0</v>
      </c>
      <c r="N136" s="700">
        <f t="shared" si="101"/>
        <v>0</v>
      </c>
      <c r="O136" s="696">
        <f t="shared" si="124"/>
        <v>0</v>
      </c>
      <c r="P136" s="698">
        <f t="shared" si="124"/>
        <v>0</v>
      </c>
      <c r="Q136" s="700">
        <f t="shared" si="124"/>
        <v>0</v>
      </c>
    </row>
    <row r="137" spans="2:17">
      <c r="B137" s="577" t="s">
        <v>674</v>
      </c>
      <c r="C137" s="578" t="s">
        <v>55</v>
      </c>
      <c r="D137" s="701"/>
      <c r="E137" s="454">
        <f t="shared" si="98"/>
        <v>0</v>
      </c>
      <c r="F137" s="685">
        <f t="shared" ref="F137:H138" si="125">IFERROR($D137*F159/100, 0)</f>
        <v>0</v>
      </c>
      <c r="G137" s="686">
        <f t="shared" si="125"/>
        <v>0</v>
      </c>
      <c r="H137" s="687">
        <f t="shared" si="125"/>
        <v>0</v>
      </c>
      <c r="I137" s="454">
        <f t="shared" si="99"/>
        <v>0</v>
      </c>
      <c r="J137" s="685">
        <f t="shared" ref="J137:M138" si="126">IFERROR($D137*J159/100, 0)</f>
        <v>0</v>
      </c>
      <c r="K137" s="686">
        <f t="shared" si="126"/>
        <v>0</v>
      </c>
      <c r="L137" s="688">
        <f t="shared" si="126"/>
        <v>0</v>
      </c>
      <c r="M137" s="454">
        <f t="shared" si="126"/>
        <v>0</v>
      </c>
      <c r="N137" s="689">
        <f t="shared" si="101"/>
        <v>0</v>
      </c>
      <c r="O137" s="685">
        <f t="shared" ref="O137:Q138" si="127">IFERROR($D137*O159/100, 0)</f>
        <v>0</v>
      </c>
      <c r="P137" s="687">
        <f t="shared" si="127"/>
        <v>0</v>
      </c>
      <c r="Q137" s="689">
        <f t="shared" si="127"/>
        <v>0</v>
      </c>
    </row>
    <row r="138" spans="2:17">
      <c r="B138" s="577" t="s">
        <v>675</v>
      </c>
      <c r="C138" s="582" t="s">
        <v>676</v>
      </c>
      <c r="D138" s="701"/>
      <c r="E138" s="454">
        <f t="shared" si="98"/>
        <v>0</v>
      </c>
      <c r="F138" s="685">
        <f t="shared" si="125"/>
        <v>0</v>
      </c>
      <c r="G138" s="686">
        <f t="shared" si="125"/>
        <v>0</v>
      </c>
      <c r="H138" s="687">
        <f t="shared" si="125"/>
        <v>0</v>
      </c>
      <c r="I138" s="454">
        <f t="shared" si="99"/>
        <v>0</v>
      </c>
      <c r="J138" s="685">
        <f t="shared" si="126"/>
        <v>0</v>
      </c>
      <c r="K138" s="686">
        <f t="shared" si="126"/>
        <v>0</v>
      </c>
      <c r="L138" s="688">
        <f t="shared" si="126"/>
        <v>0</v>
      </c>
      <c r="M138" s="454">
        <f t="shared" si="126"/>
        <v>0</v>
      </c>
      <c r="N138" s="689">
        <f t="shared" si="101"/>
        <v>0</v>
      </c>
      <c r="O138" s="685">
        <f t="shared" si="127"/>
        <v>0</v>
      </c>
      <c r="P138" s="687">
        <f t="shared" si="127"/>
        <v>0</v>
      </c>
      <c r="Q138" s="689">
        <f t="shared" si="127"/>
        <v>0</v>
      </c>
    </row>
    <row r="139" spans="2:17">
      <c r="B139" s="583" t="s">
        <v>164</v>
      </c>
      <c r="C139" s="584" t="s">
        <v>611</v>
      </c>
      <c r="D139" s="644">
        <f>SUM(D140:D142)</f>
        <v>0</v>
      </c>
      <c r="E139" s="645">
        <f t="shared" si="98"/>
        <v>0</v>
      </c>
      <c r="F139" s="644">
        <f>SUM(F140:F142)</f>
        <v>0</v>
      </c>
      <c r="G139" s="693">
        <f t="shared" ref="G139:H139" si="128">SUM(G140:G142)</f>
        <v>0</v>
      </c>
      <c r="H139" s="702">
        <f t="shared" si="128"/>
        <v>0</v>
      </c>
      <c r="I139" s="645">
        <f t="shared" si="99"/>
        <v>0</v>
      </c>
      <c r="J139" s="703">
        <f t="shared" ref="J139:Q139" si="129">SUM(J140:J142)</f>
        <v>0</v>
      </c>
      <c r="K139" s="693">
        <f t="shared" si="129"/>
        <v>0</v>
      </c>
      <c r="L139" s="704">
        <f t="shared" si="129"/>
        <v>0</v>
      </c>
      <c r="M139" s="705">
        <f t="shared" si="129"/>
        <v>0</v>
      </c>
      <c r="N139" s="700">
        <f t="shared" si="101"/>
        <v>0</v>
      </c>
      <c r="O139" s="703">
        <f t="shared" ref="O139:P139" si="130">SUM(O140:O142)</f>
        <v>0</v>
      </c>
      <c r="P139" s="706">
        <f t="shared" si="130"/>
        <v>0</v>
      </c>
      <c r="Q139" s="702">
        <f t="shared" si="129"/>
        <v>0</v>
      </c>
    </row>
    <row r="140" spans="2:17">
      <c r="B140" s="585" t="s">
        <v>509</v>
      </c>
      <c r="C140" s="586" t="s">
        <v>612</v>
      </c>
      <c r="D140" s="707"/>
      <c r="E140" s="454">
        <f t="shared" si="98"/>
        <v>0</v>
      </c>
      <c r="F140" s="685">
        <f t="shared" ref="F140:H142" si="131">IFERROR($D140*F161/100, 0)</f>
        <v>0</v>
      </c>
      <c r="G140" s="686">
        <f t="shared" si="131"/>
        <v>0</v>
      </c>
      <c r="H140" s="687">
        <f t="shared" si="131"/>
        <v>0</v>
      </c>
      <c r="I140" s="454">
        <f t="shared" si="99"/>
        <v>0</v>
      </c>
      <c r="J140" s="685">
        <f t="shared" ref="J140:M142" si="132">IFERROR($D140*J161/100, 0)</f>
        <v>0</v>
      </c>
      <c r="K140" s="686">
        <f t="shared" si="132"/>
        <v>0</v>
      </c>
      <c r="L140" s="688">
        <f t="shared" si="132"/>
        <v>0</v>
      </c>
      <c r="M140" s="454">
        <f t="shared" si="132"/>
        <v>0</v>
      </c>
      <c r="N140" s="689">
        <f t="shared" si="101"/>
        <v>0</v>
      </c>
      <c r="O140" s="685">
        <f t="shared" ref="O140:Q142" si="133">IFERROR($D140*O161/100, 0)</f>
        <v>0</v>
      </c>
      <c r="P140" s="687">
        <f t="shared" si="133"/>
        <v>0</v>
      </c>
      <c r="Q140" s="689">
        <f t="shared" si="133"/>
        <v>0</v>
      </c>
    </row>
    <row r="141" spans="2:17">
      <c r="B141" s="577" t="s">
        <v>510</v>
      </c>
      <c r="C141" s="586" t="s">
        <v>612</v>
      </c>
      <c r="D141" s="707"/>
      <c r="E141" s="454">
        <f t="shared" si="98"/>
        <v>0</v>
      </c>
      <c r="F141" s="685">
        <f t="shared" si="131"/>
        <v>0</v>
      </c>
      <c r="G141" s="686">
        <f t="shared" si="131"/>
        <v>0</v>
      </c>
      <c r="H141" s="687">
        <f t="shared" si="131"/>
        <v>0</v>
      </c>
      <c r="I141" s="454">
        <f t="shared" si="99"/>
        <v>0</v>
      </c>
      <c r="J141" s="685">
        <f t="shared" si="132"/>
        <v>0</v>
      </c>
      <c r="K141" s="686">
        <f t="shared" si="132"/>
        <v>0</v>
      </c>
      <c r="L141" s="688">
        <f t="shared" si="132"/>
        <v>0</v>
      </c>
      <c r="M141" s="454">
        <f t="shared" si="132"/>
        <v>0</v>
      </c>
      <c r="N141" s="689">
        <f t="shared" si="101"/>
        <v>0</v>
      </c>
      <c r="O141" s="685">
        <f t="shared" si="133"/>
        <v>0</v>
      </c>
      <c r="P141" s="687">
        <f t="shared" si="133"/>
        <v>0</v>
      </c>
      <c r="Q141" s="689">
        <f t="shared" si="133"/>
        <v>0</v>
      </c>
    </row>
    <row r="142" spans="2:17">
      <c r="B142" s="622" t="s">
        <v>511</v>
      </c>
      <c r="C142" s="588" t="s">
        <v>612</v>
      </c>
      <c r="D142" s="684"/>
      <c r="E142" s="454">
        <f t="shared" si="98"/>
        <v>0</v>
      </c>
      <c r="F142" s="708">
        <f t="shared" si="131"/>
        <v>0</v>
      </c>
      <c r="G142" s="709">
        <f t="shared" si="131"/>
        <v>0</v>
      </c>
      <c r="H142" s="710">
        <f t="shared" si="131"/>
        <v>0</v>
      </c>
      <c r="I142" s="454">
        <f t="shared" si="99"/>
        <v>0</v>
      </c>
      <c r="J142" s="708">
        <f t="shared" si="132"/>
        <v>0</v>
      </c>
      <c r="K142" s="709">
        <f t="shared" si="132"/>
        <v>0</v>
      </c>
      <c r="L142" s="711">
        <f t="shared" si="132"/>
        <v>0</v>
      </c>
      <c r="M142" s="712">
        <f t="shared" si="132"/>
        <v>0</v>
      </c>
      <c r="N142" s="689">
        <f t="shared" si="101"/>
        <v>0</v>
      </c>
      <c r="O142" s="708">
        <f t="shared" si="133"/>
        <v>0</v>
      </c>
      <c r="P142" s="710">
        <f t="shared" si="133"/>
        <v>0</v>
      </c>
      <c r="Q142" s="713">
        <f t="shared" si="133"/>
        <v>0</v>
      </c>
    </row>
    <row r="143" spans="2:17" ht="68.25" customHeight="1">
      <c r="B143" s="547" t="s">
        <v>198</v>
      </c>
      <c r="C143" s="630" t="s">
        <v>677</v>
      </c>
      <c r="D143" s="128" t="s">
        <v>246</v>
      </c>
      <c r="E143" s="129" t="s">
        <v>247</v>
      </c>
      <c r="F143" s="130" t="s">
        <v>248</v>
      </c>
      <c r="G143" s="131" t="s">
        <v>249</v>
      </c>
      <c r="H143" s="132" t="s">
        <v>250</v>
      </c>
      <c r="I143" s="129" t="s">
        <v>251</v>
      </c>
      <c r="J143" s="130" t="s">
        <v>252</v>
      </c>
      <c r="K143" s="131" t="s">
        <v>253</v>
      </c>
      <c r="L143" s="631" t="s">
        <v>254</v>
      </c>
      <c r="M143" s="129" t="s">
        <v>255</v>
      </c>
      <c r="N143" s="133" t="s">
        <v>256</v>
      </c>
      <c r="O143" s="135" t="s">
        <v>257</v>
      </c>
      <c r="P143" s="499" t="s">
        <v>258</v>
      </c>
      <c r="Q143" s="137" t="s">
        <v>456</v>
      </c>
    </row>
    <row r="144" spans="2:17">
      <c r="B144" s="393" t="s">
        <v>200</v>
      </c>
      <c r="C144" s="633" t="s">
        <v>678</v>
      </c>
      <c r="D144" s="634">
        <f t="shared" ref="D144:D164" si="134">E144+I144+M144+N144+Q144</f>
        <v>0</v>
      </c>
      <c r="E144" s="635">
        <f t="shared" ref="E144:E164" si="135">SUM(F144:H144)</f>
        <v>0</v>
      </c>
      <c r="F144" s="714"/>
      <c r="G144" s="715"/>
      <c r="H144" s="716"/>
      <c r="I144" s="635">
        <f t="shared" ref="I144:I164" si="136">SUM(J144:L144)</f>
        <v>0</v>
      </c>
      <c r="J144" s="714"/>
      <c r="K144" s="715"/>
      <c r="L144" s="716"/>
      <c r="M144" s="717"/>
      <c r="N144" s="641">
        <f>SUM(O144:P144)</f>
        <v>0</v>
      </c>
      <c r="O144" s="715"/>
      <c r="P144" s="718"/>
      <c r="Q144" s="717"/>
    </row>
    <row r="145" spans="2:17">
      <c r="B145" s="423" t="s">
        <v>202</v>
      </c>
      <c r="C145" s="643" t="s">
        <v>679</v>
      </c>
      <c r="D145" s="644">
        <f t="shared" si="134"/>
        <v>0</v>
      </c>
      <c r="E145" s="645">
        <f t="shared" si="135"/>
        <v>0</v>
      </c>
      <c r="F145" s="646"/>
      <c r="G145" s="647"/>
      <c r="H145" s="649"/>
      <c r="I145" s="645">
        <f t="shared" si="136"/>
        <v>0</v>
      </c>
      <c r="J145" s="646"/>
      <c r="K145" s="647"/>
      <c r="L145" s="649"/>
      <c r="M145" s="650"/>
      <c r="N145" s="641">
        <f t="shared" ref="N145:N163" si="137">SUM(O145:P145)</f>
        <v>0</v>
      </c>
      <c r="O145" s="647"/>
      <c r="P145" s="648"/>
      <c r="Q145" s="650"/>
    </row>
    <row r="146" spans="2:17">
      <c r="B146" s="423" t="s">
        <v>210</v>
      </c>
      <c r="C146" s="643" t="s">
        <v>680</v>
      </c>
      <c r="D146" s="644">
        <f t="shared" si="134"/>
        <v>0</v>
      </c>
      <c r="E146" s="645">
        <f t="shared" si="135"/>
        <v>0</v>
      </c>
      <c r="F146" s="646"/>
      <c r="G146" s="647"/>
      <c r="H146" s="649"/>
      <c r="I146" s="645">
        <f t="shared" si="136"/>
        <v>0</v>
      </c>
      <c r="J146" s="646"/>
      <c r="K146" s="647"/>
      <c r="L146" s="649"/>
      <c r="M146" s="650"/>
      <c r="N146" s="641">
        <f t="shared" si="137"/>
        <v>0</v>
      </c>
      <c r="O146" s="647"/>
      <c r="P146" s="648"/>
      <c r="Q146" s="650"/>
    </row>
    <row r="147" spans="2:17">
      <c r="B147" s="427" t="s">
        <v>681</v>
      </c>
      <c r="C147" s="643" t="s">
        <v>682</v>
      </c>
      <c r="D147" s="644">
        <f t="shared" si="134"/>
        <v>0</v>
      </c>
      <c r="E147" s="645">
        <f t="shared" si="135"/>
        <v>0</v>
      </c>
      <c r="F147" s="646"/>
      <c r="G147" s="647"/>
      <c r="H147" s="649"/>
      <c r="I147" s="645">
        <f t="shared" si="136"/>
        <v>0</v>
      </c>
      <c r="J147" s="646"/>
      <c r="K147" s="647"/>
      <c r="L147" s="649"/>
      <c r="M147" s="650"/>
      <c r="N147" s="641">
        <f t="shared" si="137"/>
        <v>0</v>
      </c>
      <c r="O147" s="647"/>
      <c r="P147" s="648"/>
      <c r="Q147" s="650"/>
    </row>
    <row r="148" spans="2:17">
      <c r="B148" s="423" t="s">
        <v>683</v>
      </c>
      <c r="C148" s="643" t="s">
        <v>684</v>
      </c>
      <c r="D148" s="644">
        <f t="shared" si="134"/>
        <v>0</v>
      </c>
      <c r="E148" s="645">
        <f t="shared" si="135"/>
        <v>0</v>
      </c>
      <c r="F148" s="646"/>
      <c r="G148" s="647"/>
      <c r="H148" s="649"/>
      <c r="I148" s="645">
        <f t="shared" si="136"/>
        <v>0</v>
      </c>
      <c r="J148" s="646"/>
      <c r="K148" s="647"/>
      <c r="L148" s="649"/>
      <c r="M148" s="650"/>
      <c r="N148" s="641">
        <f t="shared" si="137"/>
        <v>0</v>
      </c>
      <c r="O148" s="647"/>
      <c r="P148" s="648"/>
      <c r="Q148" s="650"/>
    </row>
    <row r="149" spans="2:17">
      <c r="B149" s="423" t="s">
        <v>685</v>
      </c>
      <c r="C149" s="643" t="s">
        <v>686</v>
      </c>
      <c r="D149" s="644">
        <f t="shared" si="134"/>
        <v>0</v>
      </c>
      <c r="E149" s="645">
        <f t="shared" si="135"/>
        <v>0</v>
      </c>
      <c r="F149" s="646"/>
      <c r="G149" s="647"/>
      <c r="H149" s="649"/>
      <c r="I149" s="645">
        <f t="shared" si="136"/>
        <v>0</v>
      </c>
      <c r="J149" s="646"/>
      <c r="K149" s="647"/>
      <c r="L149" s="649"/>
      <c r="M149" s="650"/>
      <c r="N149" s="641">
        <f t="shared" si="137"/>
        <v>0</v>
      </c>
      <c r="O149" s="647"/>
      <c r="P149" s="648"/>
      <c r="Q149" s="650"/>
    </row>
    <row r="150" spans="2:17">
      <c r="B150" s="423" t="s">
        <v>687</v>
      </c>
      <c r="C150" s="643" t="s">
        <v>688</v>
      </c>
      <c r="D150" s="644">
        <f t="shared" si="134"/>
        <v>0</v>
      </c>
      <c r="E150" s="645">
        <f t="shared" si="135"/>
        <v>0</v>
      </c>
      <c r="F150" s="646"/>
      <c r="G150" s="647"/>
      <c r="H150" s="649"/>
      <c r="I150" s="645">
        <f t="shared" si="136"/>
        <v>0</v>
      </c>
      <c r="J150" s="646"/>
      <c r="K150" s="647"/>
      <c r="L150" s="649"/>
      <c r="M150" s="650"/>
      <c r="N150" s="641">
        <f t="shared" si="137"/>
        <v>0</v>
      </c>
      <c r="O150" s="647"/>
      <c r="P150" s="648"/>
      <c r="Q150" s="650"/>
    </row>
    <row r="151" spans="2:17">
      <c r="B151" s="423" t="s">
        <v>689</v>
      </c>
      <c r="C151" s="643" t="s">
        <v>690</v>
      </c>
      <c r="D151" s="644">
        <f t="shared" ref="D151:D152" si="138">E151+I151+M151+N151+Q151</f>
        <v>0</v>
      </c>
      <c r="E151" s="645">
        <f t="shared" ref="E151:E152" si="139">SUM(F151:H151)</f>
        <v>0</v>
      </c>
      <c r="F151" s="646"/>
      <c r="G151" s="647"/>
      <c r="H151" s="649"/>
      <c r="I151" s="645">
        <f t="shared" si="136"/>
        <v>0</v>
      </c>
      <c r="J151" s="646"/>
      <c r="K151" s="647"/>
      <c r="L151" s="649"/>
      <c r="M151" s="650"/>
      <c r="N151" s="641">
        <f t="shared" si="137"/>
        <v>0</v>
      </c>
      <c r="O151" s="647"/>
      <c r="P151" s="648"/>
      <c r="Q151" s="650"/>
    </row>
    <row r="152" spans="2:17">
      <c r="B152" s="423" t="s">
        <v>691</v>
      </c>
      <c r="C152" s="643" t="s">
        <v>692</v>
      </c>
      <c r="D152" s="644">
        <f t="shared" si="138"/>
        <v>0</v>
      </c>
      <c r="E152" s="645">
        <f t="shared" si="139"/>
        <v>0</v>
      </c>
      <c r="F152" s="646"/>
      <c r="G152" s="647"/>
      <c r="H152" s="649"/>
      <c r="I152" s="645">
        <f t="shared" si="136"/>
        <v>0</v>
      </c>
      <c r="J152" s="646"/>
      <c r="K152" s="647"/>
      <c r="L152" s="649"/>
      <c r="M152" s="650"/>
      <c r="N152" s="641">
        <f t="shared" si="137"/>
        <v>0</v>
      </c>
      <c r="O152" s="647"/>
      <c r="P152" s="648"/>
      <c r="Q152" s="650"/>
    </row>
    <row r="153" spans="2:17">
      <c r="B153" s="427" t="s">
        <v>693</v>
      </c>
      <c r="C153" s="643" t="s">
        <v>694</v>
      </c>
      <c r="D153" s="644">
        <f t="shared" si="134"/>
        <v>0</v>
      </c>
      <c r="E153" s="645">
        <f t="shared" si="135"/>
        <v>0</v>
      </c>
      <c r="F153" s="646"/>
      <c r="G153" s="647"/>
      <c r="H153" s="649"/>
      <c r="I153" s="645">
        <f t="shared" si="136"/>
        <v>0</v>
      </c>
      <c r="J153" s="646"/>
      <c r="K153" s="647"/>
      <c r="L153" s="649"/>
      <c r="M153" s="650"/>
      <c r="N153" s="641">
        <f t="shared" si="137"/>
        <v>0</v>
      </c>
      <c r="O153" s="647"/>
      <c r="P153" s="648"/>
      <c r="Q153" s="650"/>
    </row>
    <row r="154" spans="2:17">
      <c r="B154" s="427" t="s">
        <v>695</v>
      </c>
      <c r="C154" s="643" t="s">
        <v>696</v>
      </c>
      <c r="D154" s="644">
        <f t="shared" si="134"/>
        <v>0</v>
      </c>
      <c r="E154" s="645">
        <f t="shared" si="135"/>
        <v>0</v>
      </c>
      <c r="F154" s="646"/>
      <c r="G154" s="647"/>
      <c r="H154" s="649"/>
      <c r="I154" s="645">
        <f t="shared" si="136"/>
        <v>0</v>
      </c>
      <c r="J154" s="646"/>
      <c r="K154" s="647"/>
      <c r="L154" s="649"/>
      <c r="M154" s="650"/>
      <c r="N154" s="641">
        <f t="shared" si="137"/>
        <v>0</v>
      </c>
      <c r="O154" s="647"/>
      <c r="P154" s="648"/>
      <c r="Q154" s="650"/>
    </row>
    <row r="155" spans="2:17">
      <c r="B155" s="427" t="s">
        <v>697</v>
      </c>
      <c r="C155" s="643" t="s">
        <v>698</v>
      </c>
      <c r="D155" s="644">
        <f t="shared" si="134"/>
        <v>0</v>
      </c>
      <c r="E155" s="645">
        <f t="shared" si="135"/>
        <v>0</v>
      </c>
      <c r="F155" s="646"/>
      <c r="G155" s="647"/>
      <c r="H155" s="649"/>
      <c r="I155" s="645">
        <f t="shared" si="136"/>
        <v>0</v>
      </c>
      <c r="J155" s="646"/>
      <c r="K155" s="647"/>
      <c r="L155" s="649"/>
      <c r="M155" s="650"/>
      <c r="N155" s="641">
        <f t="shared" si="137"/>
        <v>0</v>
      </c>
      <c r="O155" s="647"/>
      <c r="P155" s="648"/>
      <c r="Q155" s="650"/>
    </row>
    <row r="156" spans="2:17">
      <c r="B156" s="427" t="s">
        <v>699</v>
      </c>
      <c r="C156" s="643" t="s">
        <v>700</v>
      </c>
      <c r="D156" s="644">
        <f t="shared" ref="D156:D158" si="140">E156+I156+M156+N156+Q156</f>
        <v>0</v>
      </c>
      <c r="E156" s="645">
        <f t="shared" ref="E156:E158" si="141">SUM(F156:H156)</f>
        <v>0</v>
      </c>
      <c r="F156" s="646"/>
      <c r="G156" s="647"/>
      <c r="H156" s="649"/>
      <c r="I156" s="645">
        <f t="shared" si="136"/>
        <v>0</v>
      </c>
      <c r="J156" s="646"/>
      <c r="K156" s="647"/>
      <c r="L156" s="649"/>
      <c r="M156" s="650"/>
      <c r="N156" s="641">
        <f t="shared" si="137"/>
        <v>0</v>
      </c>
      <c r="O156" s="647"/>
      <c r="P156" s="648"/>
      <c r="Q156" s="650"/>
    </row>
    <row r="157" spans="2:17">
      <c r="B157" s="427" t="s">
        <v>701</v>
      </c>
      <c r="C157" s="643" t="s">
        <v>702</v>
      </c>
      <c r="D157" s="644">
        <f t="shared" si="140"/>
        <v>0</v>
      </c>
      <c r="E157" s="645">
        <f t="shared" si="141"/>
        <v>0</v>
      </c>
      <c r="F157" s="646"/>
      <c r="G157" s="647"/>
      <c r="H157" s="649"/>
      <c r="I157" s="645">
        <f t="shared" si="136"/>
        <v>0</v>
      </c>
      <c r="J157" s="646"/>
      <c r="K157" s="647"/>
      <c r="L157" s="649"/>
      <c r="M157" s="650"/>
      <c r="N157" s="641">
        <f t="shared" si="137"/>
        <v>0</v>
      </c>
      <c r="O157" s="647"/>
      <c r="P157" s="648"/>
      <c r="Q157" s="650"/>
    </row>
    <row r="158" spans="2:17">
      <c r="B158" s="427" t="s">
        <v>703</v>
      </c>
      <c r="C158" s="643" t="s">
        <v>704</v>
      </c>
      <c r="D158" s="644">
        <f t="shared" si="140"/>
        <v>0</v>
      </c>
      <c r="E158" s="645">
        <f t="shared" si="141"/>
        <v>0</v>
      </c>
      <c r="F158" s="646"/>
      <c r="G158" s="647"/>
      <c r="H158" s="649"/>
      <c r="I158" s="645">
        <f t="shared" si="136"/>
        <v>0</v>
      </c>
      <c r="J158" s="646"/>
      <c r="K158" s="647"/>
      <c r="L158" s="649"/>
      <c r="M158" s="650"/>
      <c r="N158" s="641">
        <f t="shared" si="137"/>
        <v>0</v>
      </c>
      <c r="O158" s="647"/>
      <c r="P158" s="648"/>
      <c r="Q158" s="650"/>
    </row>
    <row r="159" spans="2:17">
      <c r="B159" s="427" t="s">
        <v>705</v>
      </c>
      <c r="C159" s="643" t="s">
        <v>706</v>
      </c>
      <c r="D159" s="644">
        <f t="shared" si="134"/>
        <v>0</v>
      </c>
      <c r="E159" s="645">
        <f t="shared" si="135"/>
        <v>0</v>
      </c>
      <c r="F159" s="646"/>
      <c r="G159" s="647"/>
      <c r="H159" s="649"/>
      <c r="I159" s="645">
        <f t="shared" si="136"/>
        <v>0</v>
      </c>
      <c r="J159" s="646"/>
      <c r="K159" s="647"/>
      <c r="L159" s="649"/>
      <c r="M159" s="650"/>
      <c r="N159" s="641">
        <f t="shared" si="137"/>
        <v>0</v>
      </c>
      <c r="O159" s="647"/>
      <c r="P159" s="648"/>
      <c r="Q159" s="650"/>
    </row>
    <row r="160" spans="2:17">
      <c r="B160" s="423" t="s">
        <v>707</v>
      </c>
      <c r="C160" s="643" t="s">
        <v>708</v>
      </c>
      <c r="D160" s="644">
        <f t="shared" si="134"/>
        <v>0</v>
      </c>
      <c r="E160" s="645">
        <f t="shared" si="135"/>
        <v>0</v>
      </c>
      <c r="F160" s="646"/>
      <c r="G160" s="647"/>
      <c r="H160" s="649"/>
      <c r="I160" s="645">
        <f t="shared" si="136"/>
        <v>0</v>
      </c>
      <c r="J160" s="646"/>
      <c r="K160" s="647"/>
      <c r="L160" s="649"/>
      <c r="M160" s="650"/>
      <c r="N160" s="641">
        <f t="shared" si="137"/>
        <v>0</v>
      </c>
      <c r="O160" s="647"/>
      <c r="P160" s="648"/>
      <c r="Q160" s="650"/>
    </row>
    <row r="161" spans="2:17">
      <c r="B161" s="427" t="s">
        <v>709</v>
      </c>
      <c r="C161" s="643" t="s">
        <v>710</v>
      </c>
      <c r="D161" s="644">
        <f t="shared" si="134"/>
        <v>0</v>
      </c>
      <c r="E161" s="645">
        <f t="shared" si="135"/>
        <v>0</v>
      </c>
      <c r="F161" s="646"/>
      <c r="G161" s="647"/>
      <c r="H161" s="649"/>
      <c r="I161" s="645">
        <f t="shared" si="136"/>
        <v>0</v>
      </c>
      <c r="J161" s="646"/>
      <c r="K161" s="647"/>
      <c r="L161" s="649"/>
      <c r="M161" s="650"/>
      <c r="N161" s="641">
        <f t="shared" si="137"/>
        <v>0</v>
      </c>
      <c r="O161" s="647"/>
      <c r="P161" s="648"/>
      <c r="Q161" s="650"/>
    </row>
    <row r="162" spans="2:17">
      <c r="B162" s="427" t="s">
        <v>711</v>
      </c>
      <c r="C162" s="652" t="s">
        <v>712</v>
      </c>
      <c r="D162" s="653">
        <f t="shared" si="134"/>
        <v>0</v>
      </c>
      <c r="E162" s="654">
        <f t="shared" si="135"/>
        <v>0</v>
      </c>
      <c r="F162" s="655"/>
      <c r="G162" s="656"/>
      <c r="H162" s="658"/>
      <c r="I162" s="654">
        <f t="shared" si="136"/>
        <v>0</v>
      </c>
      <c r="J162" s="655"/>
      <c r="K162" s="656"/>
      <c r="L162" s="658"/>
      <c r="M162" s="659"/>
      <c r="N162" s="641">
        <f t="shared" si="137"/>
        <v>0</v>
      </c>
      <c r="O162" s="656"/>
      <c r="P162" s="657"/>
      <c r="Q162" s="659"/>
    </row>
    <row r="163" spans="2:17">
      <c r="B163" s="719" t="s">
        <v>713</v>
      </c>
      <c r="C163" s="720" t="s">
        <v>714</v>
      </c>
      <c r="D163" s="721">
        <f t="shared" si="134"/>
        <v>0</v>
      </c>
      <c r="E163" s="722">
        <f t="shared" si="135"/>
        <v>0</v>
      </c>
      <c r="F163" s="723"/>
      <c r="G163" s="724"/>
      <c r="H163" s="725"/>
      <c r="I163" s="722">
        <f t="shared" si="136"/>
        <v>0</v>
      </c>
      <c r="J163" s="723"/>
      <c r="K163" s="724"/>
      <c r="L163" s="725"/>
      <c r="M163" s="726"/>
      <c r="N163" s="641">
        <f t="shared" si="137"/>
        <v>0</v>
      </c>
      <c r="O163" s="724"/>
      <c r="P163" s="727"/>
      <c r="Q163" s="726"/>
    </row>
    <row r="164" spans="2:17" ht="25.5">
      <c r="B164" s="728" t="s">
        <v>212</v>
      </c>
      <c r="C164" s="729" t="s">
        <v>715</v>
      </c>
      <c r="D164" s="730">
        <f t="shared" si="134"/>
        <v>0</v>
      </c>
      <c r="E164" s="731">
        <f t="shared" si="135"/>
        <v>0</v>
      </c>
      <c r="F164" s="732">
        <f>IFERROR(F116/$D$116*100, 0)</f>
        <v>0</v>
      </c>
      <c r="G164" s="733">
        <f>IFERROR(G116/$D$116*100, 0)</f>
        <v>0</v>
      </c>
      <c r="H164" s="734">
        <f>IFERROR(H116/$D$116*100, 0)</f>
        <v>0</v>
      </c>
      <c r="I164" s="731">
        <f t="shared" si="136"/>
        <v>0</v>
      </c>
      <c r="J164" s="732">
        <f t="shared" ref="J164:Q164" si="142">IFERROR(J116/$D$116*100, 0)</f>
        <v>0</v>
      </c>
      <c r="K164" s="733">
        <f t="shared" si="142"/>
        <v>0</v>
      </c>
      <c r="L164" s="734">
        <f t="shared" si="142"/>
        <v>0</v>
      </c>
      <c r="M164" s="731">
        <f t="shared" si="142"/>
        <v>0</v>
      </c>
      <c r="N164" s="735">
        <f>SUM(O164:P164)</f>
        <v>0</v>
      </c>
      <c r="O164" s="733">
        <f t="shared" si="142"/>
        <v>0</v>
      </c>
      <c r="P164" s="736">
        <f t="shared" si="142"/>
        <v>0</v>
      </c>
      <c r="Q164" s="731">
        <f t="shared" si="142"/>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H60"/>
  <sheetViews>
    <sheetView workbookViewId="0"/>
  </sheetViews>
  <sheetFormatPr defaultColWidth="9.140625" defaultRowHeight="15"/>
  <cols>
    <col min="1" max="1" width="9.140625" style="737"/>
    <col min="2" max="2" width="10.42578125" style="514" customWidth="1"/>
    <col min="3" max="3" width="91.5703125" style="514" customWidth="1"/>
    <col min="4" max="4" width="20.28515625" style="514" customWidth="1"/>
    <col min="5" max="5" width="19.85546875" style="514" customWidth="1"/>
    <col min="6" max="6" width="43.140625" style="514" customWidth="1"/>
    <col min="7" max="7" width="28.85546875" style="737" customWidth="1"/>
    <col min="8" max="8" width="38.7109375" style="737" bestFit="1" customWidth="1"/>
    <col min="9" max="16384" width="9.140625" style="737"/>
  </cols>
  <sheetData>
    <row r="1" spans="1:8">
      <c r="A1" s="738" t="s">
        <v>0</v>
      </c>
      <c r="B1" s="520"/>
      <c r="C1" s="520"/>
      <c r="D1" s="520"/>
      <c r="E1" s="520"/>
      <c r="F1" s="520"/>
    </row>
    <row r="2" spans="1:8">
      <c r="A2" s="738" t="s">
        <v>1</v>
      </c>
      <c r="B2" s="520"/>
      <c r="C2" s="520"/>
      <c r="D2" s="520"/>
      <c r="E2" s="520"/>
      <c r="F2" s="520"/>
    </row>
    <row r="3" spans="1:8">
      <c r="A3" s="739"/>
      <c r="B3" s="520"/>
      <c r="C3" s="520"/>
      <c r="D3" s="520"/>
      <c r="E3" s="520"/>
      <c r="F3" s="520"/>
    </row>
    <row r="4" spans="1:8">
      <c r="A4" s="739"/>
      <c r="B4" s="520"/>
      <c r="C4" s="520"/>
      <c r="D4" s="520"/>
      <c r="E4" s="520"/>
      <c r="F4" s="520"/>
    </row>
    <row r="5" spans="1:8">
      <c r="A5" s="740" t="s">
        <v>716</v>
      </c>
      <c r="B5" s="520"/>
      <c r="C5" s="520"/>
      <c r="D5" s="520"/>
      <c r="E5" s="520"/>
      <c r="F5" s="520"/>
    </row>
    <row r="6" spans="1:8">
      <c r="A6" s="739"/>
      <c r="B6" s="520"/>
      <c r="C6" s="520"/>
      <c r="D6" s="520"/>
      <c r="E6" s="520"/>
      <c r="F6" s="520"/>
    </row>
    <row r="8" spans="1:8">
      <c r="B8" s="1475" t="s">
        <v>717</v>
      </c>
      <c r="C8" s="1475"/>
      <c r="D8" s="1475"/>
      <c r="E8" s="1475"/>
      <c r="F8" s="1475"/>
    </row>
    <row r="9" spans="1:8" ht="33" customHeight="1">
      <c r="B9" s="741" t="s">
        <v>4</v>
      </c>
      <c r="C9" s="742" t="s">
        <v>718</v>
      </c>
      <c r="D9" s="743" t="s">
        <v>719</v>
      </c>
      <c r="E9" s="744" t="s">
        <v>66</v>
      </c>
      <c r="F9" s="745" t="s">
        <v>720</v>
      </c>
      <c r="G9" s="746"/>
    </row>
    <row r="10" spans="1:8" ht="25.5">
      <c r="B10" s="747" t="s">
        <v>721</v>
      </c>
      <c r="C10" s="748" t="s">
        <v>722</v>
      </c>
      <c r="D10" s="749" t="s">
        <v>723</v>
      </c>
      <c r="E10" s="750">
        <f>E11+E20</f>
        <v>16</v>
      </c>
      <c r="F10" s="751"/>
      <c r="G10" s="746"/>
      <c r="H10" s="752"/>
    </row>
    <row r="11" spans="1:8">
      <c r="B11" s="753" t="s">
        <v>73</v>
      </c>
      <c r="C11" s="754" t="s">
        <v>724</v>
      </c>
      <c r="D11" s="755" t="s">
        <v>723</v>
      </c>
      <c r="E11" s="756">
        <f>SUM(E12:E19)</f>
        <v>0</v>
      </c>
      <c r="F11" s="757"/>
      <c r="G11" s="746"/>
    </row>
    <row r="12" spans="1:8">
      <c r="B12" s="758" t="s">
        <v>725</v>
      </c>
      <c r="C12" s="759" t="s">
        <v>726</v>
      </c>
      <c r="D12" s="760" t="s">
        <v>723</v>
      </c>
      <c r="E12" s="761"/>
      <c r="F12" s="757"/>
      <c r="G12" s="746"/>
    </row>
    <row r="13" spans="1:8">
      <c r="B13" s="758" t="s">
        <v>727</v>
      </c>
      <c r="C13" s="759" t="s">
        <v>728</v>
      </c>
      <c r="D13" s="760" t="s">
        <v>723</v>
      </c>
      <c r="E13" s="761"/>
      <c r="F13" s="757"/>
      <c r="G13" s="746"/>
    </row>
    <row r="14" spans="1:8">
      <c r="B14" s="758" t="s">
        <v>729</v>
      </c>
      <c r="C14" s="759" t="s">
        <v>730</v>
      </c>
      <c r="D14" s="760" t="s">
        <v>723</v>
      </c>
      <c r="E14" s="761"/>
      <c r="F14" s="757"/>
      <c r="G14" s="746"/>
    </row>
    <row r="15" spans="1:8">
      <c r="B15" s="758" t="s">
        <v>731</v>
      </c>
      <c r="C15" s="759" t="s">
        <v>732</v>
      </c>
      <c r="D15" s="760" t="s">
        <v>723</v>
      </c>
      <c r="E15" s="761"/>
      <c r="F15" s="757"/>
      <c r="G15" s="746"/>
    </row>
    <row r="16" spans="1:8">
      <c r="B16" s="758" t="s">
        <v>733</v>
      </c>
      <c r="C16" s="759" t="s">
        <v>734</v>
      </c>
      <c r="D16" s="760" t="s">
        <v>723</v>
      </c>
      <c r="E16" s="761"/>
      <c r="F16" s="757"/>
      <c r="G16" s="746"/>
    </row>
    <row r="17" spans="2:8">
      <c r="B17" s="758" t="s">
        <v>735</v>
      </c>
      <c r="C17" s="759" t="s">
        <v>736</v>
      </c>
      <c r="D17" s="760" t="s">
        <v>723</v>
      </c>
      <c r="E17" s="761"/>
      <c r="F17" s="757"/>
      <c r="G17" s="746"/>
    </row>
    <row r="18" spans="2:8">
      <c r="B18" s="758" t="s">
        <v>737</v>
      </c>
      <c r="C18" s="762" t="s">
        <v>738</v>
      </c>
      <c r="D18" s="758" t="s">
        <v>723</v>
      </c>
      <c r="E18" s="761"/>
      <c r="F18" s="763"/>
      <c r="G18" s="746"/>
    </row>
    <row r="19" spans="2:8">
      <c r="B19" s="758" t="s">
        <v>739</v>
      </c>
      <c r="C19" s="764" t="s">
        <v>740</v>
      </c>
      <c r="D19" s="758" t="s">
        <v>723</v>
      </c>
      <c r="E19" s="765"/>
      <c r="F19" s="766"/>
      <c r="G19" s="746"/>
    </row>
    <row r="20" spans="2:8" ht="27">
      <c r="B20" s="753" t="s">
        <v>75</v>
      </c>
      <c r="C20" s="767" t="s">
        <v>741</v>
      </c>
      <c r="D20" s="768" t="s">
        <v>723</v>
      </c>
      <c r="E20" s="751">
        <f>SUM(E21:E28)</f>
        <v>16</v>
      </c>
      <c r="F20" s="1483" t="s">
        <v>742</v>
      </c>
      <c r="G20" s="746"/>
    </row>
    <row r="21" spans="2:8">
      <c r="B21" s="758" t="s">
        <v>743</v>
      </c>
      <c r="C21" s="759" t="s">
        <v>726</v>
      </c>
      <c r="D21" s="758" t="s">
        <v>723</v>
      </c>
      <c r="E21" s="769">
        <v>2.7</v>
      </c>
      <c r="F21" s="1484"/>
      <c r="G21" s="746"/>
    </row>
    <row r="22" spans="2:8">
      <c r="B22" s="758" t="s">
        <v>744</v>
      </c>
      <c r="C22" s="759" t="s">
        <v>728</v>
      </c>
      <c r="D22" s="758" t="s">
        <v>723</v>
      </c>
      <c r="E22" s="769">
        <v>2.7</v>
      </c>
      <c r="F22" s="1484"/>
      <c r="G22" s="746"/>
    </row>
    <row r="23" spans="2:8">
      <c r="B23" s="758" t="s">
        <v>745</v>
      </c>
      <c r="C23" s="759" t="s">
        <v>730</v>
      </c>
      <c r="D23" s="758" t="s">
        <v>723</v>
      </c>
      <c r="E23" s="769">
        <v>2.7</v>
      </c>
      <c r="F23" s="1484"/>
      <c r="G23" s="746"/>
    </row>
    <row r="24" spans="2:8">
      <c r="B24" s="758" t="s">
        <v>746</v>
      </c>
      <c r="C24" s="759" t="s">
        <v>732</v>
      </c>
      <c r="D24" s="758" t="s">
        <v>723</v>
      </c>
      <c r="E24" s="769">
        <v>3.9</v>
      </c>
      <c r="F24" s="1484"/>
      <c r="G24" s="746"/>
    </row>
    <row r="25" spans="2:8">
      <c r="B25" s="758" t="s">
        <v>747</v>
      </c>
      <c r="C25" s="759" t="s">
        <v>734</v>
      </c>
      <c r="D25" s="758" t="s">
        <v>723</v>
      </c>
      <c r="E25" s="769">
        <v>4</v>
      </c>
      <c r="F25" s="1484"/>
      <c r="G25" s="746"/>
    </row>
    <row r="26" spans="2:8">
      <c r="B26" s="758" t="s">
        <v>748</v>
      </c>
      <c r="C26" s="759" t="s">
        <v>736</v>
      </c>
      <c r="D26" s="758" t="s">
        <v>723</v>
      </c>
      <c r="E26" s="769"/>
      <c r="F26" s="1484"/>
      <c r="G26" s="746"/>
    </row>
    <row r="27" spans="2:8">
      <c r="B27" s="758" t="s">
        <v>749</v>
      </c>
      <c r="C27" s="770" t="s">
        <v>738</v>
      </c>
      <c r="D27" s="758" t="s">
        <v>723</v>
      </c>
      <c r="E27" s="771"/>
      <c r="F27" s="1484"/>
      <c r="G27" s="746"/>
      <c r="H27" s="752"/>
    </row>
    <row r="28" spans="2:8">
      <c r="B28" s="758" t="s">
        <v>750</v>
      </c>
      <c r="C28" s="772" t="s">
        <v>740</v>
      </c>
      <c r="D28" s="773" t="s">
        <v>723</v>
      </c>
      <c r="E28" s="774"/>
      <c r="F28" s="1485"/>
      <c r="G28" s="746"/>
      <c r="H28" s="752"/>
    </row>
    <row r="29" spans="2:8">
      <c r="B29" s="775" t="s">
        <v>110</v>
      </c>
      <c r="C29" s="742" t="s">
        <v>751</v>
      </c>
      <c r="D29" s="775" t="s">
        <v>723</v>
      </c>
      <c r="E29" s="776">
        <f>E10+$E$31</f>
        <v>16</v>
      </c>
      <c r="F29" s="777"/>
      <c r="G29" s="746"/>
    </row>
    <row r="30" spans="2:8">
      <c r="B30" s="775" t="s">
        <v>114</v>
      </c>
      <c r="C30" s="748" t="s">
        <v>752</v>
      </c>
      <c r="D30" s="775" t="s">
        <v>723</v>
      </c>
      <c r="E30" s="778"/>
      <c r="F30" s="779" t="s">
        <v>753</v>
      </c>
    </row>
    <row r="31" spans="2:8">
      <c r="B31" s="741" t="s">
        <v>116</v>
      </c>
      <c r="C31" s="780" t="s">
        <v>754</v>
      </c>
      <c r="D31" s="741" t="s">
        <v>723</v>
      </c>
      <c r="E31" s="781"/>
      <c r="F31" s="779" t="s">
        <v>755</v>
      </c>
    </row>
    <row r="32" spans="2:8">
      <c r="B32" s="782" t="s">
        <v>130</v>
      </c>
      <c r="C32" s="783" t="s">
        <v>756</v>
      </c>
      <c r="D32" s="782" t="s">
        <v>723</v>
      </c>
      <c r="E32" s="784">
        <v>483.2</v>
      </c>
      <c r="F32" s="785"/>
    </row>
    <row r="33" spans="2:6">
      <c r="B33" s="782" t="s">
        <v>144</v>
      </c>
      <c r="C33" s="783" t="s">
        <v>757</v>
      </c>
      <c r="D33" s="782" t="s">
        <v>723</v>
      </c>
      <c r="E33" s="784"/>
      <c r="F33" s="786"/>
    </row>
    <row r="34" spans="2:6">
      <c r="B34" s="782" t="s">
        <v>495</v>
      </c>
      <c r="C34" s="783" t="s">
        <v>758</v>
      </c>
      <c r="D34" s="782" t="s">
        <v>723</v>
      </c>
      <c r="E34" s="787">
        <f>E29+E30+E32-E33</f>
        <v>499.2</v>
      </c>
      <c r="F34" s="786"/>
    </row>
    <row r="35" spans="2:6">
      <c r="B35" s="782" t="s">
        <v>198</v>
      </c>
      <c r="C35" s="788" t="s">
        <v>759</v>
      </c>
      <c r="D35" s="789"/>
      <c r="E35" s="790"/>
      <c r="F35" s="791"/>
    </row>
    <row r="36" spans="2:6" s="4" customFormat="1">
      <c r="B36" s="747" t="s">
        <v>760</v>
      </c>
      <c r="C36" s="792" t="s">
        <v>761</v>
      </c>
      <c r="D36" s="747" t="s">
        <v>762</v>
      </c>
      <c r="E36" s="793">
        <f>IF((E37+E39)=0,"0",(E21+E23)*100/(E40*(E41+E42+E43)))</f>
        <v>0.23100616016427106</v>
      </c>
      <c r="F36" s="751"/>
    </row>
    <row r="37" spans="2:6">
      <c r="B37" s="753" t="s">
        <v>763</v>
      </c>
      <c r="C37" s="794" t="s">
        <v>764</v>
      </c>
      <c r="D37" s="795" t="s">
        <v>765</v>
      </c>
      <c r="E37" s="796">
        <f>VAS078_F_Vidutinissvert1AtaskaitinisLaikotarpis</f>
        <v>6</v>
      </c>
      <c r="F37" s="796" t="s">
        <v>766</v>
      </c>
    </row>
    <row r="38" spans="2:6">
      <c r="B38" s="753" t="s">
        <v>767</v>
      </c>
      <c r="C38" s="797" t="s">
        <v>768</v>
      </c>
      <c r="D38" s="795" t="s">
        <v>765</v>
      </c>
      <c r="E38" s="796">
        <f>VAS078_F_Vidutinissvert2AtaskaitinisLaikotarpis</f>
        <v>0</v>
      </c>
      <c r="F38" s="796" t="s">
        <v>769</v>
      </c>
    </row>
    <row r="39" spans="2:6">
      <c r="B39" s="798" t="s">
        <v>770</v>
      </c>
      <c r="C39" s="797" t="s">
        <v>771</v>
      </c>
      <c r="D39" s="799" t="s">
        <v>765</v>
      </c>
      <c r="E39" s="800">
        <f>VAS078_F_Vidutinissvert3AtaskaitinisLaikotarpis</f>
        <v>171</v>
      </c>
      <c r="F39" s="800" t="s">
        <v>766</v>
      </c>
    </row>
    <row r="40" spans="2:6">
      <c r="B40" s="798" t="s">
        <v>772</v>
      </c>
      <c r="C40" s="797" t="s">
        <v>773</v>
      </c>
      <c r="D40" s="799" t="s">
        <v>765</v>
      </c>
      <c r="E40" s="800">
        <f>((E41*(E37+E38))+(E42+E43)*E39)/(E41+ E42+ E43)</f>
        <v>87.879699248120289</v>
      </c>
      <c r="F40" s="800"/>
    </row>
    <row r="41" spans="2:6" ht="15.75">
      <c r="B41" s="798" t="s">
        <v>774</v>
      </c>
      <c r="C41" s="797" t="s">
        <v>775</v>
      </c>
      <c r="D41" s="753" t="s">
        <v>776</v>
      </c>
      <c r="E41" s="800">
        <f>VAS077_F_Isgautopozemin1AtaskaitinisLaikotarpis</f>
        <v>13.4</v>
      </c>
      <c r="F41" s="796" t="s">
        <v>777</v>
      </c>
    </row>
    <row r="42" spans="2:6" ht="15.75">
      <c r="B42" s="753" t="s">
        <v>778</v>
      </c>
      <c r="C42" s="794" t="s">
        <v>779</v>
      </c>
      <c r="D42" s="753" t="s">
        <v>776</v>
      </c>
      <c r="E42" s="796">
        <f>VAS077_F_Patiektogeriam1AtaskaitinisLaikotarpis</f>
        <v>13.2</v>
      </c>
      <c r="F42" s="796" t="s">
        <v>777</v>
      </c>
    </row>
    <row r="43" spans="2:6" ht="15.75">
      <c r="B43" s="753" t="s">
        <v>780</v>
      </c>
      <c r="C43" s="801" t="s">
        <v>781</v>
      </c>
      <c r="D43" s="753" t="s">
        <v>776</v>
      </c>
      <c r="E43" s="802">
        <f>VAS077_F_Trecioketvirto1AtaskaitinisLaikotarpis</f>
        <v>0</v>
      </c>
      <c r="F43" s="796" t="s">
        <v>777</v>
      </c>
    </row>
    <row r="44" spans="2:6" s="4" customFormat="1">
      <c r="B44" s="747" t="s">
        <v>782</v>
      </c>
      <c r="C44" s="792" t="s">
        <v>783</v>
      </c>
      <c r="D44" s="747" t="s">
        <v>784</v>
      </c>
      <c r="E44" s="793" t="str">
        <f>IF(E45=0,"0",E22/E46)</f>
        <v>0</v>
      </c>
      <c r="F44" s="751"/>
    </row>
    <row r="45" spans="2:6">
      <c r="B45" s="753" t="s">
        <v>785</v>
      </c>
      <c r="C45" s="794" t="s">
        <v>768</v>
      </c>
      <c r="D45" s="795" t="s">
        <v>765</v>
      </c>
      <c r="E45" s="796">
        <f>VAS078_F_Vidutinissvert2AtaskaitinisLaikotarpis</f>
        <v>0</v>
      </c>
      <c r="F45" s="796" t="s">
        <v>766</v>
      </c>
    </row>
    <row r="46" spans="2:6" ht="15.75">
      <c r="B46" s="753" t="s">
        <v>786</v>
      </c>
      <c r="C46" s="794" t="s">
        <v>787</v>
      </c>
      <c r="D46" s="753" t="s">
        <v>776</v>
      </c>
      <c r="E46" s="796">
        <f>VAS077_F_Paruostogeriam1AtaskaitinisLaikotarpis</f>
        <v>13.4</v>
      </c>
      <c r="F46" s="796" t="s">
        <v>777</v>
      </c>
    </row>
    <row r="47" spans="2:6" s="4" customFormat="1">
      <c r="B47" s="747" t="s">
        <v>788</v>
      </c>
      <c r="C47" s="792" t="s">
        <v>789</v>
      </c>
      <c r="D47" s="747" t="s">
        <v>762</v>
      </c>
      <c r="E47" s="793">
        <f>IF(E48=0,"0",((E24*100)/(E50+E51)/E48))</f>
        <v>3.6931818181818183</v>
      </c>
      <c r="F47" s="751"/>
    </row>
    <row r="48" spans="2:6">
      <c r="B48" s="753" t="s">
        <v>790</v>
      </c>
      <c r="C48" s="794" t="s">
        <v>791</v>
      </c>
      <c r="D48" s="795" t="s">
        <v>765</v>
      </c>
      <c r="E48" s="796">
        <f>VAS078_F_Vidutinissvert4AtaskaitinisLaikotarpis</f>
        <v>8</v>
      </c>
      <c r="F48" s="796" t="s">
        <v>766</v>
      </c>
    </row>
    <row r="49" spans="2:6" ht="15.75">
      <c r="B49" s="753" t="s">
        <v>792</v>
      </c>
      <c r="C49" s="794" t="s">
        <v>793</v>
      </c>
      <c r="D49" s="753" t="s">
        <v>776</v>
      </c>
      <c r="E49" s="796">
        <f>VAS077_F_Surinktabuitin1AtaskaitinisLaikotarpis</f>
        <v>13.2</v>
      </c>
      <c r="F49" s="796" t="s">
        <v>777</v>
      </c>
    </row>
    <row r="50" spans="2:6" s="4" customFormat="1" ht="15.75">
      <c r="B50" s="753" t="s">
        <v>794</v>
      </c>
      <c r="C50" s="794" t="s">
        <v>795</v>
      </c>
      <c r="D50" s="753" t="s">
        <v>776</v>
      </c>
      <c r="E50" s="796">
        <f>VAS077_F_Perpumpuotasbu1AtaskaitinisLaikotarpis</f>
        <v>13.2</v>
      </c>
      <c r="F50" s="796" t="s">
        <v>777</v>
      </c>
    </row>
    <row r="51" spans="2:6" s="4" customFormat="1" ht="15.75">
      <c r="B51" s="753" t="s">
        <v>796</v>
      </c>
      <c r="C51" s="801" t="s">
        <v>797</v>
      </c>
      <c r="D51" s="753" t="s">
        <v>776</v>
      </c>
      <c r="E51" s="802">
        <f>VAS077_F_Perpumpuotasbu2AtaskaitinisLaikotarpis</f>
        <v>0</v>
      </c>
      <c r="F51" s="802"/>
    </row>
    <row r="52" spans="2:6" s="4" customFormat="1">
      <c r="B52" s="747" t="s">
        <v>798</v>
      </c>
      <c r="C52" s="792" t="s">
        <v>799</v>
      </c>
      <c r="D52" s="747" t="s">
        <v>800</v>
      </c>
      <c r="E52" s="793">
        <f>IF(E53=0,"0",((E25*1000)/E53))</f>
        <v>1187.8882909851159</v>
      </c>
      <c r="F52" s="751"/>
    </row>
    <row r="53" spans="2:6">
      <c r="B53" s="753" t="s">
        <v>801</v>
      </c>
      <c r="C53" s="794" t="s">
        <v>802</v>
      </c>
      <c r="D53" s="795" t="s">
        <v>803</v>
      </c>
      <c r="E53" s="796">
        <f>VAS078_F_Pagalbiochemin3AtaskaitinisLaikotarpis</f>
        <v>3.3673199999999999</v>
      </c>
      <c r="F53" s="796" t="s">
        <v>766</v>
      </c>
    </row>
    <row r="54" spans="2:6">
      <c r="B54" s="747" t="s">
        <v>804</v>
      </c>
      <c r="C54" s="792" t="s">
        <v>805</v>
      </c>
      <c r="D54" s="747" t="s">
        <v>806</v>
      </c>
      <c r="E54" s="751">
        <f>IFERROR(E55/(E29-E33), 0)</f>
        <v>0.15625</v>
      </c>
      <c r="F54" s="751"/>
    </row>
    <row r="55" spans="2:6">
      <c r="B55" s="803" t="s">
        <v>807</v>
      </c>
      <c r="C55" s="804" t="s">
        <v>808</v>
      </c>
      <c r="D55" s="805" t="s">
        <v>809</v>
      </c>
      <c r="E55" s="806">
        <f>VAS073_F_Elektrosenergi13IsViso+VAS073_F_Elektrosenergi14IsViso+VAS073_F_Elektrosenergi15PavirsiniuNuoteku</f>
        <v>2.5</v>
      </c>
      <c r="F55" s="806" t="s">
        <v>129</v>
      </c>
    </row>
    <row r="57" spans="2:6">
      <c r="C57" s="1" t="s">
        <v>810</v>
      </c>
      <c r="E57" s="515"/>
    </row>
    <row r="58" spans="2:6">
      <c r="E58" s="515"/>
    </row>
    <row r="59" spans="2:6">
      <c r="E59" s="515"/>
    </row>
    <row r="60" spans="2:6">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L52"/>
  <sheetViews>
    <sheetView workbookViewId="0"/>
  </sheetViews>
  <sheetFormatPr defaultColWidth="9.140625" defaultRowHeight="15"/>
  <cols>
    <col min="1" max="1" width="9.140625" style="514"/>
    <col min="2" max="2" width="6.7109375" style="514" customWidth="1"/>
    <col min="3" max="3" width="88.5703125" style="514" customWidth="1"/>
    <col min="4" max="4" width="17.28515625" style="514" customWidth="1"/>
    <col min="5" max="6" width="24" style="514" customWidth="1"/>
    <col min="7" max="7" width="61.28515625" style="514" customWidth="1"/>
    <col min="8" max="8" width="23.140625" style="514" customWidth="1"/>
    <col min="9" max="16384" width="9.140625" style="514"/>
  </cols>
  <sheetData>
    <row r="1" spans="1:12">
      <c r="A1" s="807" t="s">
        <v>0</v>
      </c>
      <c r="B1" s="520"/>
      <c r="C1" s="520"/>
      <c r="D1" s="520"/>
      <c r="E1" s="520"/>
      <c r="F1" s="520"/>
      <c r="G1" s="520"/>
      <c r="H1" s="520"/>
      <c r="I1" s="520"/>
      <c r="J1" s="520"/>
      <c r="K1" s="520"/>
    </row>
    <row r="2" spans="1:12">
      <c r="A2" s="807" t="s">
        <v>1</v>
      </c>
      <c r="B2" s="520"/>
      <c r="C2" s="520"/>
      <c r="D2" s="520"/>
      <c r="E2" s="520"/>
      <c r="F2" s="520"/>
      <c r="G2" s="520"/>
      <c r="H2" s="520"/>
      <c r="I2" s="520"/>
      <c r="J2" s="520"/>
      <c r="K2" s="520"/>
    </row>
    <row r="3" spans="1:12">
      <c r="A3" s="520"/>
      <c r="B3" s="520"/>
      <c r="C3" s="520"/>
      <c r="D3" s="520"/>
      <c r="E3" s="520"/>
      <c r="F3" s="520"/>
      <c r="G3" s="520"/>
      <c r="H3" s="520"/>
      <c r="I3" s="520"/>
      <c r="J3" s="520"/>
      <c r="K3" s="520"/>
    </row>
    <row r="4" spans="1:12">
      <c r="A4" s="520"/>
      <c r="B4" s="520"/>
      <c r="C4" s="520"/>
      <c r="D4" s="520"/>
      <c r="E4" s="520"/>
      <c r="F4" s="520"/>
      <c r="G4" s="520"/>
      <c r="H4" s="520"/>
      <c r="I4" s="520"/>
      <c r="J4" s="520"/>
      <c r="K4" s="520"/>
    </row>
    <row r="5" spans="1:12">
      <c r="A5" s="740" t="s">
        <v>811</v>
      </c>
      <c r="B5" s="520"/>
      <c r="C5" s="520"/>
      <c r="D5" s="520"/>
      <c r="E5" s="520"/>
      <c r="F5" s="520"/>
      <c r="G5" s="520"/>
      <c r="H5" s="520"/>
      <c r="I5" s="520"/>
      <c r="J5" s="520"/>
      <c r="K5" s="520"/>
    </row>
    <row r="6" spans="1:12">
      <c r="A6" s="520"/>
      <c r="B6" s="520"/>
      <c r="C6" s="520"/>
      <c r="D6" s="520"/>
      <c r="E6" s="520"/>
      <c r="F6" s="520"/>
      <c r="G6" s="520"/>
      <c r="H6" s="520"/>
      <c r="I6" s="520"/>
      <c r="J6" s="520"/>
      <c r="K6" s="520"/>
    </row>
    <row r="8" spans="1:12" ht="15" customHeight="1">
      <c r="B8" s="1475" t="s">
        <v>812</v>
      </c>
      <c r="C8" s="1475"/>
      <c r="D8" s="1475"/>
      <c r="E8" s="1475"/>
      <c r="F8" s="1475"/>
      <c r="G8" s="1475"/>
    </row>
    <row r="9" spans="1:12" ht="21" customHeight="1">
      <c r="B9" s="741" t="s">
        <v>4</v>
      </c>
      <c r="C9" s="741" t="s">
        <v>718</v>
      </c>
      <c r="D9" s="743" t="s">
        <v>719</v>
      </c>
      <c r="E9" s="1487" t="s">
        <v>66</v>
      </c>
      <c r="F9" s="1488"/>
      <c r="G9" s="808" t="s">
        <v>720</v>
      </c>
      <c r="H9" s="809"/>
    </row>
    <row r="10" spans="1:12" ht="29.25" customHeight="1">
      <c r="B10" s="741"/>
      <c r="C10" s="741"/>
      <c r="D10" s="743"/>
      <c r="E10" s="810" t="s">
        <v>813</v>
      </c>
      <c r="F10" s="810" t="s">
        <v>814</v>
      </c>
      <c r="G10" s="808"/>
      <c r="H10" s="809"/>
    </row>
    <row r="11" spans="1:12">
      <c r="B11" s="741" t="s">
        <v>721</v>
      </c>
      <c r="C11" s="741" t="s">
        <v>815</v>
      </c>
      <c r="D11" s="741" t="s">
        <v>816</v>
      </c>
      <c r="E11" s="777">
        <f>E12+E26</f>
        <v>98</v>
      </c>
      <c r="F11" s="777">
        <f>F12+F26</f>
        <v>103</v>
      </c>
      <c r="G11" s="808"/>
      <c r="H11" s="809"/>
    </row>
    <row r="12" spans="1:12">
      <c r="B12" s="811" t="s">
        <v>817</v>
      </c>
      <c r="C12" s="811" t="s">
        <v>818</v>
      </c>
      <c r="D12" s="811" t="s">
        <v>816</v>
      </c>
      <c r="E12" s="812">
        <f>E14+E18+E22+E23+E24+E25</f>
        <v>1.5</v>
      </c>
      <c r="F12" s="812">
        <f>F14+F18+F22+F23+F24+F25</f>
        <v>1.5</v>
      </c>
      <c r="G12" s="813"/>
      <c r="H12" s="752"/>
    </row>
    <row r="13" spans="1:12">
      <c r="B13" s="775" t="s">
        <v>819</v>
      </c>
      <c r="C13" s="775" t="s">
        <v>820</v>
      </c>
      <c r="D13" s="775" t="s">
        <v>816</v>
      </c>
      <c r="E13" s="814">
        <f>E14+E18+E23+E22</f>
        <v>1</v>
      </c>
      <c r="F13" s="814">
        <f>F14+F18+F23+F22</f>
        <v>1</v>
      </c>
      <c r="G13" s="815"/>
      <c r="H13" s="809"/>
    </row>
    <row r="14" spans="1:12" ht="18.75" customHeight="1">
      <c r="B14" s="768" t="s">
        <v>114</v>
      </c>
      <c r="C14" s="768" t="s">
        <v>821</v>
      </c>
      <c r="D14" s="747" t="s">
        <v>816</v>
      </c>
      <c r="E14" s="750">
        <f>SUM(E15:E17)</f>
        <v>0.4</v>
      </c>
      <c r="F14" s="750">
        <f>SUM(F15:F17)</f>
        <v>0.4</v>
      </c>
      <c r="G14" s="816"/>
      <c r="H14" s="809"/>
    </row>
    <row r="15" spans="1:12">
      <c r="B15" s="817" t="s">
        <v>822</v>
      </c>
      <c r="C15" s="818" t="s">
        <v>726</v>
      </c>
      <c r="D15" s="817" t="s">
        <v>816</v>
      </c>
      <c r="E15" s="819">
        <v>0.2</v>
      </c>
      <c r="F15" s="819">
        <v>0.2</v>
      </c>
      <c r="G15" s="820"/>
      <c r="H15" s="809"/>
    </row>
    <row r="16" spans="1:12">
      <c r="B16" s="817" t="s">
        <v>823</v>
      </c>
      <c r="C16" s="818" t="s">
        <v>728</v>
      </c>
      <c r="D16" s="817" t="s">
        <v>816</v>
      </c>
      <c r="E16" s="819">
        <v>0.2</v>
      </c>
      <c r="F16" s="819">
        <v>0.2</v>
      </c>
      <c r="G16" s="820"/>
      <c r="H16" s="809"/>
      <c r="L16" s="821"/>
    </row>
    <row r="17" spans="2:7">
      <c r="B17" s="822" t="s">
        <v>824</v>
      </c>
      <c r="C17" s="823" t="s">
        <v>730</v>
      </c>
      <c r="D17" s="822" t="s">
        <v>816</v>
      </c>
      <c r="E17" s="824"/>
      <c r="F17" s="824"/>
      <c r="G17" s="825"/>
    </row>
    <row r="18" spans="2:7" ht="23.25" customHeight="1">
      <c r="B18" s="826" t="s">
        <v>116</v>
      </c>
      <c r="C18" s="826" t="s">
        <v>825</v>
      </c>
      <c r="D18" s="827" t="s">
        <v>816</v>
      </c>
      <c r="E18" s="828">
        <f>SUM(E19:E21)</f>
        <v>0.4</v>
      </c>
      <c r="F18" s="828">
        <f>SUM(F19:F21)</f>
        <v>0.4</v>
      </c>
      <c r="G18" s="829"/>
    </row>
    <row r="19" spans="2:7">
      <c r="B19" s="817" t="s">
        <v>826</v>
      </c>
      <c r="C19" s="818" t="s">
        <v>827</v>
      </c>
      <c r="D19" s="817" t="s">
        <v>816</v>
      </c>
      <c r="E19" s="819">
        <v>0.2</v>
      </c>
      <c r="F19" s="819">
        <v>0.2</v>
      </c>
      <c r="G19" s="820"/>
    </row>
    <row r="20" spans="2:7">
      <c r="B20" s="817" t="s">
        <v>828</v>
      </c>
      <c r="C20" s="818" t="s">
        <v>734</v>
      </c>
      <c r="D20" s="817" t="s">
        <v>816</v>
      </c>
      <c r="E20" s="819">
        <v>0.2</v>
      </c>
      <c r="F20" s="819">
        <v>0.2</v>
      </c>
      <c r="G20" s="820"/>
    </row>
    <row r="21" spans="2:7">
      <c r="B21" s="817" t="s">
        <v>829</v>
      </c>
      <c r="C21" s="818" t="s">
        <v>736</v>
      </c>
      <c r="D21" s="817" t="s">
        <v>816</v>
      </c>
      <c r="E21" s="819"/>
      <c r="F21" s="819"/>
      <c r="G21" s="820"/>
    </row>
    <row r="22" spans="2:7">
      <c r="B22" s="830" t="s">
        <v>118</v>
      </c>
      <c r="C22" s="830" t="s">
        <v>830</v>
      </c>
      <c r="D22" s="831" t="s">
        <v>816</v>
      </c>
      <c r="E22" s="832"/>
      <c r="F22" s="832"/>
      <c r="G22" s="808"/>
    </row>
    <row r="23" spans="2:7">
      <c r="B23" s="830" t="s">
        <v>120</v>
      </c>
      <c r="C23" s="833" t="s">
        <v>752</v>
      </c>
      <c r="D23" s="830" t="s">
        <v>816</v>
      </c>
      <c r="E23" s="832">
        <v>0.2</v>
      </c>
      <c r="F23" s="832">
        <v>0.2</v>
      </c>
      <c r="G23" s="808" t="s">
        <v>831</v>
      </c>
    </row>
    <row r="24" spans="2:7">
      <c r="B24" s="741" t="s">
        <v>832</v>
      </c>
      <c r="C24" s="741" t="s">
        <v>833</v>
      </c>
      <c r="D24" s="741" t="s">
        <v>816</v>
      </c>
      <c r="E24" s="832"/>
      <c r="F24" s="832"/>
      <c r="G24" s="808"/>
    </row>
    <row r="25" spans="2:7">
      <c r="B25" s="741" t="s">
        <v>295</v>
      </c>
      <c r="C25" s="834" t="s">
        <v>834</v>
      </c>
      <c r="D25" s="741" t="s">
        <v>816</v>
      </c>
      <c r="E25" s="832">
        <v>0.5</v>
      </c>
      <c r="F25" s="832">
        <v>0.5</v>
      </c>
      <c r="G25" s="808"/>
    </row>
    <row r="26" spans="2:7">
      <c r="B26" s="775" t="s">
        <v>835</v>
      </c>
      <c r="C26" s="775" t="s">
        <v>836</v>
      </c>
      <c r="D26" s="775" t="s">
        <v>816</v>
      </c>
      <c r="E26" s="835">
        <v>96.5</v>
      </c>
      <c r="F26" s="835">
        <v>101.5</v>
      </c>
      <c r="G26" s="815"/>
    </row>
    <row r="27" spans="2:7" ht="17.25" customHeight="1">
      <c r="B27" s="741" t="s">
        <v>837</v>
      </c>
      <c r="C27" s="789" t="s">
        <v>838</v>
      </c>
      <c r="D27" s="789"/>
      <c r="E27" s="836"/>
      <c r="F27" s="836"/>
      <c r="G27" s="837"/>
    </row>
    <row r="28" spans="2:7">
      <c r="B28" s="838" t="s">
        <v>839</v>
      </c>
      <c r="C28" s="838" t="s">
        <v>840</v>
      </c>
      <c r="D28" s="838" t="s">
        <v>841</v>
      </c>
      <c r="E28" s="1489">
        <f>IFERROR(E29/E14/12*1000, 0)</f>
        <v>1875</v>
      </c>
      <c r="F28" s="1490"/>
      <c r="G28" s="839"/>
    </row>
    <row r="29" spans="2:7">
      <c r="B29" s="840" t="s">
        <v>842</v>
      </c>
      <c r="C29" s="841" t="s">
        <v>843</v>
      </c>
      <c r="D29" s="840" t="s">
        <v>809</v>
      </c>
      <c r="E29" s="1491">
        <f>VAS073_F_Darbouzmokesci23IsViso</f>
        <v>9</v>
      </c>
      <c r="F29" s="1492"/>
      <c r="G29" s="842" t="s">
        <v>129</v>
      </c>
    </row>
    <row r="30" spans="2:7">
      <c r="B30" s="826" t="s">
        <v>148</v>
      </c>
      <c r="C30" s="747" t="s">
        <v>844</v>
      </c>
      <c r="D30" s="747" t="s">
        <v>841</v>
      </c>
      <c r="E30" s="1493">
        <f>IFERROR(E31/E18/12*1000, 0)</f>
        <v>1458.3333333333333</v>
      </c>
      <c r="F30" s="1494"/>
      <c r="G30" s="843"/>
    </row>
    <row r="31" spans="2:7">
      <c r="B31" s="803" t="s">
        <v>582</v>
      </c>
      <c r="C31" s="841" t="s">
        <v>845</v>
      </c>
      <c r="D31" s="840" t="s">
        <v>809</v>
      </c>
      <c r="E31" s="1495">
        <f>VAS073_F_Darbouzmokesci24IsViso</f>
        <v>7</v>
      </c>
      <c r="F31" s="1496"/>
      <c r="G31" s="842" t="s">
        <v>129</v>
      </c>
    </row>
    <row r="32" spans="2:7">
      <c r="B32" s="775" t="s">
        <v>150</v>
      </c>
      <c r="C32" s="844" t="s">
        <v>846</v>
      </c>
      <c r="D32" s="747" t="s">
        <v>841</v>
      </c>
      <c r="E32" s="1497">
        <f>IFERROR(E33/E22/12*1000, 0)</f>
        <v>0</v>
      </c>
      <c r="F32" s="1498"/>
      <c r="G32" s="843"/>
    </row>
    <row r="33" spans="2:11">
      <c r="B33" s="803" t="s">
        <v>847</v>
      </c>
      <c r="C33" s="841" t="s">
        <v>848</v>
      </c>
      <c r="D33" s="840" t="s">
        <v>809</v>
      </c>
      <c r="E33" s="1495">
        <f>VAS073_F_Darbouzmokesci25PavirsiniuNuoteku</f>
        <v>0</v>
      </c>
      <c r="F33" s="1496"/>
      <c r="G33" s="842" t="s">
        <v>129</v>
      </c>
    </row>
    <row r="34" spans="2:11">
      <c r="B34" s="747" t="s">
        <v>460</v>
      </c>
      <c r="C34" s="845" t="s">
        <v>849</v>
      </c>
      <c r="D34" s="775" t="s">
        <v>841</v>
      </c>
      <c r="E34" s="1489">
        <f>IFERROR(E35/E23/12*1000, 0)</f>
        <v>416.66666666666669</v>
      </c>
      <c r="F34" s="1490"/>
      <c r="G34" s="846"/>
    </row>
    <row r="35" spans="2:11">
      <c r="B35" s="803" t="s">
        <v>850</v>
      </c>
      <c r="C35" s="841" t="s">
        <v>851</v>
      </c>
      <c r="D35" s="840" t="s">
        <v>809</v>
      </c>
      <c r="E35" s="1495">
        <f>VAS073_F_Darbouzmokesci2Apskaitosveikla1</f>
        <v>1</v>
      </c>
      <c r="F35" s="1496"/>
      <c r="G35" s="842" t="s">
        <v>129</v>
      </c>
    </row>
    <row r="36" spans="2:11">
      <c r="B36" s="747" t="s">
        <v>464</v>
      </c>
      <c r="C36" s="827" t="s">
        <v>852</v>
      </c>
      <c r="D36" s="747" t="s">
        <v>841</v>
      </c>
      <c r="E36" s="1489">
        <f>IFERROR(E37/E24/12*1000, 0)</f>
        <v>0</v>
      </c>
      <c r="F36" s="1490"/>
      <c r="G36" s="843"/>
    </row>
    <row r="37" spans="2:11">
      <c r="B37" s="803" t="s">
        <v>853</v>
      </c>
      <c r="C37" s="841" t="s">
        <v>854</v>
      </c>
      <c r="D37" s="840" t="s">
        <v>809</v>
      </c>
      <c r="E37" s="1495">
        <f>VAS073_F_Darbouzmokesci33IsViso+VAS073_F_Darbouzmokesci34IsViso+VAS073_F_Darbouzmokesci35PavirsiniuNuoteku+VAS073_F_Darbouzmokesci3Apskaitosveikla1</f>
        <v>0</v>
      </c>
      <c r="F37" s="1496"/>
      <c r="G37" s="842" t="s">
        <v>129</v>
      </c>
    </row>
    <row r="38" spans="2:11">
      <c r="B38" s="747" t="s">
        <v>465</v>
      </c>
      <c r="C38" s="827" t="s">
        <v>855</v>
      </c>
      <c r="D38" s="747" t="s">
        <v>841</v>
      </c>
      <c r="E38" s="1489">
        <f>IFERROR(E39/E25/12*1000, 0)</f>
        <v>380.04479739360607</v>
      </c>
      <c r="F38" s="1490"/>
      <c r="G38" s="843"/>
    </row>
    <row r="39" spans="2:11">
      <c r="B39" s="803" t="s">
        <v>856</v>
      </c>
      <c r="C39" s="841" t="s">
        <v>857</v>
      </c>
      <c r="D39" s="840" t="s">
        <v>809</v>
      </c>
      <c r="E39" s="1495">
        <f>VAS073_F_Darbouzmokesci53IsViso+VAS073_F_Darbouzmokesci54IsViso+VAS073_F_Darbouzmokesci55PavirsiniuNuoteku+VAS073_F_Darbouzmokesci5Apskaitosveikla1</f>
        <v>2.2802687843616365</v>
      </c>
      <c r="F39" s="1496"/>
      <c r="G39" s="842" t="s">
        <v>129</v>
      </c>
    </row>
    <row r="40" spans="2:11">
      <c r="B40" s="782" t="s">
        <v>469</v>
      </c>
      <c r="C40" s="847" t="s">
        <v>858</v>
      </c>
      <c r="D40" s="848" t="s">
        <v>841</v>
      </c>
      <c r="E40" s="1499">
        <f>IFERROR((E29+E31+E33+E35+E37+E39)/E12/12*1000, 0)</f>
        <v>1071.1260435756465</v>
      </c>
      <c r="F40" s="1500"/>
      <c r="G40" s="849"/>
    </row>
    <row r="41" spans="2:11" ht="25.5">
      <c r="B41" s="741" t="s">
        <v>473</v>
      </c>
      <c r="C41" s="850" t="s">
        <v>859</v>
      </c>
      <c r="D41" s="741" t="s">
        <v>860</v>
      </c>
      <c r="E41" s="1501">
        <f>IFERROR((E13+E24)/E25, 0)</f>
        <v>2</v>
      </c>
      <c r="F41" s="1502"/>
      <c r="G41" s="808"/>
    </row>
    <row r="42" spans="2:11">
      <c r="C42" s="809"/>
    </row>
    <row r="43" spans="2:11">
      <c r="C43" s="1" t="s">
        <v>810</v>
      </c>
    </row>
    <row r="44" spans="2:11">
      <c r="E44" s="515"/>
      <c r="F44" s="515"/>
    </row>
    <row r="45" spans="2:11">
      <c r="C45" s="1503" t="s">
        <v>861</v>
      </c>
      <c r="D45" s="1503"/>
      <c r="E45" s="5"/>
      <c r="F45" s="5"/>
      <c r="G45" s="5"/>
      <c r="H45" s="5"/>
      <c r="I45" s="5"/>
      <c r="J45" s="5"/>
      <c r="K45" s="5"/>
    </row>
    <row r="46" spans="2:11">
      <c r="C46" s="1486" t="s">
        <v>862</v>
      </c>
      <c r="D46" s="1486"/>
      <c r="E46" s="1486"/>
      <c r="F46" s="1486"/>
      <c r="G46" s="1486"/>
      <c r="H46" s="1486"/>
      <c r="I46" s="1486"/>
      <c r="J46" s="1486"/>
      <c r="K46" s="1486"/>
    </row>
    <row r="47" spans="2:11">
      <c r="C47" s="1486"/>
      <c r="D47" s="1486"/>
      <c r="E47" s="1486"/>
      <c r="F47" s="1486"/>
      <c r="G47" s="1486"/>
      <c r="H47" s="1486"/>
      <c r="I47" s="1486"/>
      <c r="J47" s="1486"/>
      <c r="K47" s="1486"/>
    </row>
    <row r="48" spans="2:11">
      <c r="C48" s="1486"/>
      <c r="D48" s="1486"/>
      <c r="E48" s="1486"/>
      <c r="F48" s="1486"/>
      <c r="G48" s="1486"/>
      <c r="H48" s="1486"/>
      <c r="I48" s="1486"/>
      <c r="J48" s="1486"/>
      <c r="K48" s="1486"/>
    </row>
    <row r="49" spans="3:11">
      <c r="C49" s="1486"/>
      <c r="D49" s="1486"/>
      <c r="E49" s="1486"/>
      <c r="F49" s="1486"/>
      <c r="G49" s="1486"/>
      <c r="H49" s="1486"/>
      <c r="I49" s="1486"/>
      <c r="J49" s="1486"/>
      <c r="K49" s="1486"/>
    </row>
    <row r="50" spans="3:11">
      <c r="C50" s="1486"/>
      <c r="D50" s="1486"/>
      <c r="E50" s="1486"/>
      <c r="F50" s="1486"/>
      <c r="G50" s="1486"/>
      <c r="H50" s="1486"/>
      <c r="I50" s="1486"/>
      <c r="J50" s="1486"/>
      <c r="K50" s="1486"/>
    </row>
    <row r="51" spans="3:11">
      <c r="C51" s="1486"/>
      <c r="D51" s="1486"/>
      <c r="E51" s="1486"/>
      <c r="F51" s="1486"/>
      <c r="G51" s="1486"/>
      <c r="H51" s="1486"/>
      <c r="I51" s="1486"/>
      <c r="J51" s="1486"/>
      <c r="K51" s="1486"/>
    </row>
    <row r="52" spans="3:11" ht="119.25" customHeight="1">
      <c r="C52" s="1486"/>
      <c r="D52" s="1486"/>
      <c r="E52" s="1486"/>
      <c r="F52" s="1486"/>
      <c r="G52" s="1486"/>
      <c r="H52" s="1486"/>
      <c r="I52" s="1486"/>
      <c r="J52" s="1486"/>
      <c r="K52" s="1486"/>
    </row>
  </sheetData>
  <sheetProtection password="F757" sheet="1" objects="1" scenarios="1"/>
  <mergeCells count="18">
    <mergeCell ref="B8:G8"/>
    <mergeCell ref="C45:D45"/>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G107"/>
  <sheetViews>
    <sheetView workbookViewId="0"/>
  </sheetViews>
  <sheetFormatPr defaultColWidth="9.140625" defaultRowHeight="15"/>
  <cols>
    <col min="1" max="1" width="9.140625" style="514"/>
    <col min="2" max="2" width="10.42578125" style="514" customWidth="1"/>
    <col min="3" max="3" width="89.7109375" style="514" customWidth="1"/>
    <col min="4" max="4" width="16" style="514" customWidth="1"/>
    <col min="5" max="5" width="22.140625" style="514" customWidth="1"/>
    <col min="6" max="6" width="34.28515625" style="514" customWidth="1"/>
    <col min="7" max="7" width="14.85546875" style="514" customWidth="1"/>
    <col min="8" max="16384" width="9.140625" style="514"/>
  </cols>
  <sheetData>
    <row r="1" spans="1:7">
      <c r="A1" s="807" t="s">
        <v>0</v>
      </c>
      <c r="B1" s="520"/>
      <c r="C1" s="520"/>
      <c r="D1" s="520"/>
      <c r="E1" s="520"/>
      <c r="F1" s="520"/>
      <c r="G1" s="520"/>
    </row>
    <row r="2" spans="1:7">
      <c r="A2" s="807" t="s">
        <v>1</v>
      </c>
      <c r="B2" s="520"/>
      <c r="C2" s="520"/>
      <c r="D2" s="520"/>
      <c r="E2" s="520"/>
      <c r="F2" s="520"/>
      <c r="G2" s="520"/>
    </row>
    <row r="3" spans="1:7">
      <c r="A3" s="520"/>
      <c r="B3" s="520"/>
      <c r="C3" s="520"/>
      <c r="D3" s="520"/>
      <c r="E3" s="520"/>
      <c r="F3" s="520"/>
      <c r="G3" s="520"/>
    </row>
    <row r="4" spans="1:7">
      <c r="A4" s="520"/>
      <c r="B4" s="520"/>
      <c r="C4" s="520"/>
      <c r="D4" s="520"/>
      <c r="E4" s="520"/>
      <c r="F4" s="520"/>
      <c r="G4" s="520"/>
    </row>
    <row r="5" spans="1:7">
      <c r="A5" s="740" t="s">
        <v>863</v>
      </c>
      <c r="B5" s="520"/>
      <c r="C5" s="520"/>
      <c r="D5" s="520"/>
      <c r="E5" s="520"/>
      <c r="F5" s="520"/>
      <c r="G5" s="520"/>
    </row>
    <row r="6" spans="1:7">
      <c r="A6" s="520"/>
      <c r="B6" s="520"/>
      <c r="C6" s="520"/>
      <c r="D6" s="520"/>
      <c r="E6" s="520"/>
      <c r="F6" s="520"/>
      <c r="G6" s="520"/>
    </row>
    <row r="8" spans="1:7" ht="27" customHeight="1">
      <c r="B8" s="1475" t="s">
        <v>864</v>
      </c>
      <c r="C8" s="1475"/>
      <c r="D8" s="1475"/>
      <c r="E8" s="1475"/>
    </row>
    <row r="9" spans="1:7">
      <c r="B9" s="741" t="s">
        <v>4</v>
      </c>
      <c r="C9" s="789" t="s">
        <v>865</v>
      </c>
      <c r="D9" s="851" t="s">
        <v>719</v>
      </c>
      <c r="E9" s="745" t="s">
        <v>66</v>
      </c>
      <c r="F9" s="852"/>
      <c r="G9" s="809"/>
    </row>
    <row r="10" spans="1:7" ht="16.5" customHeight="1">
      <c r="B10" s="853"/>
      <c r="C10" s="854" t="s">
        <v>866</v>
      </c>
      <c r="D10" s="855"/>
      <c r="E10" s="856"/>
      <c r="F10" s="852"/>
      <c r="G10" s="809"/>
    </row>
    <row r="11" spans="1:7" ht="15.75">
      <c r="B11" s="857">
        <v>1</v>
      </c>
      <c r="C11" s="858" t="s">
        <v>867</v>
      </c>
      <c r="D11" s="859" t="s">
        <v>868</v>
      </c>
      <c r="E11" s="860">
        <v>13.4</v>
      </c>
      <c r="F11" s="861"/>
      <c r="G11" s="809"/>
    </row>
    <row r="12" spans="1:7" ht="15.75">
      <c r="B12" s="862">
        <v>2</v>
      </c>
      <c r="C12" s="863" t="s">
        <v>869</v>
      </c>
      <c r="D12" s="864" t="s">
        <v>868</v>
      </c>
      <c r="E12" s="865">
        <v>13.4</v>
      </c>
      <c r="F12" s="852"/>
      <c r="G12" s="809"/>
    </row>
    <row r="13" spans="1:7" ht="15.75">
      <c r="B13" s="866">
        <v>3</v>
      </c>
      <c r="C13" s="867" t="s">
        <v>870</v>
      </c>
      <c r="D13" s="868" t="s">
        <v>868</v>
      </c>
      <c r="E13" s="869">
        <v>13.2</v>
      </c>
      <c r="F13" s="852"/>
      <c r="G13" s="809"/>
    </row>
    <row r="14" spans="1:7" ht="15.75">
      <c r="B14" s="870" t="s">
        <v>871</v>
      </c>
      <c r="C14" s="871" t="s">
        <v>872</v>
      </c>
      <c r="D14" s="872" t="s">
        <v>873</v>
      </c>
      <c r="E14" s="873">
        <f>$F$105+$G$105</f>
        <v>0.5</v>
      </c>
      <c r="F14" s="874"/>
      <c r="G14" s="809"/>
    </row>
    <row r="15" spans="1:7">
      <c r="B15" s="875" t="s">
        <v>874</v>
      </c>
      <c r="C15" s="876" t="s">
        <v>875</v>
      </c>
      <c r="D15" s="877" t="s">
        <v>876</v>
      </c>
      <c r="E15" s="878"/>
      <c r="F15" s="874"/>
    </row>
    <row r="16" spans="1:7">
      <c r="B16" s="879" t="s">
        <v>877</v>
      </c>
      <c r="C16" s="880" t="s">
        <v>781</v>
      </c>
      <c r="D16" s="881" t="s">
        <v>878</v>
      </c>
      <c r="E16" s="882"/>
      <c r="F16" s="874"/>
    </row>
    <row r="17" spans="2:7" ht="15.75">
      <c r="B17" s="866" t="s">
        <v>879</v>
      </c>
      <c r="C17" s="883" t="s">
        <v>880</v>
      </c>
      <c r="D17" s="884" t="s">
        <v>873</v>
      </c>
      <c r="E17" s="885">
        <f>E18+E23+E25</f>
        <v>13.2</v>
      </c>
      <c r="F17" s="852"/>
    </row>
    <row r="18" spans="2:7" ht="15.75">
      <c r="B18" s="886" t="s">
        <v>881</v>
      </c>
      <c r="C18" s="887" t="s">
        <v>882</v>
      </c>
      <c r="D18" s="888" t="s">
        <v>868</v>
      </c>
      <c r="E18" s="889">
        <f>E19+E22</f>
        <v>0.5</v>
      </c>
      <c r="F18" s="874"/>
    </row>
    <row r="19" spans="2:7" ht="15.75">
      <c r="B19" s="870" t="s">
        <v>883</v>
      </c>
      <c r="C19" s="871" t="s">
        <v>884</v>
      </c>
      <c r="D19" s="872" t="s">
        <v>873</v>
      </c>
      <c r="E19" s="890">
        <v>0.5</v>
      </c>
      <c r="F19" s="891"/>
    </row>
    <row r="20" spans="2:7">
      <c r="B20" s="892" t="s">
        <v>885</v>
      </c>
      <c r="C20" s="893" t="s">
        <v>886</v>
      </c>
      <c r="D20" s="894" t="s">
        <v>876</v>
      </c>
      <c r="E20" s="890"/>
      <c r="F20" s="891"/>
    </row>
    <row r="21" spans="2:7">
      <c r="B21" s="892" t="s">
        <v>887</v>
      </c>
      <c r="C21" s="893" t="s">
        <v>875</v>
      </c>
      <c r="D21" s="894" t="s">
        <v>876</v>
      </c>
      <c r="E21" s="890"/>
      <c r="F21" s="895"/>
    </row>
    <row r="22" spans="2:7" ht="15.75">
      <c r="B22" s="870" t="s">
        <v>888</v>
      </c>
      <c r="C22" s="871" t="s">
        <v>889</v>
      </c>
      <c r="D22" s="872" t="s">
        <v>873</v>
      </c>
      <c r="E22" s="890"/>
      <c r="F22" s="896"/>
    </row>
    <row r="23" spans="2:7" ht="15.75">
      <c r="B23" s="886" t="s">
        <v>890</v>
      </c>
      <c r="C23" s="887" t="s">
        <v>891</v>
      </c>
      <c r="D23" s="888" t="s">
        <v>868</v>
      </c>
      <c r="E23" s="897">
        <v>12.7</v>
      </c>
      <c r="F23" s="874"/>
    </row>
    <row r="24" spans="2:7" ht="15.75">
      <c r="B24" s="870" t="s">
        <v>892</v>
      </c>
      <c r="C24" s="871" t="s">
        <v>893</v>
      </c>
      <c r="D24" s="872" t="s">
        <v>873</v>
      </c>
      <c r="E24" s="890"/>
      <c r="F24" s="874"/>
    </row>
    <row r="25" spans="2:7" ht="15.75">
      <c r="B25" s="862" t="s">
        <v>894</v>
      </c>
      <c r="C25" s="863" t="s">
        <v>895</v>
      </c>
      <c r="D25" s="864" t="s">
        <v>868</v>
      </c>
      <c r="E25" s="865"/>
    </row>
    <row r="26" spans="2:7" ht="15.75">
      <c r="B26" s="898" t="s">
        <v>896</v>
      </c>
      <c r="C26" s="899" t="s">
        <v>897</v>
      </c>
      <c r="D26" s="900" t="s">
        <v>868</v>
      </c>
      <c r="E26" s="901"/>
      <c r="F26" s="874"/>
      <c r="G26" s="821"/>
    </row>
    <row r="27" spans="2:7" ht="15.75">
      <c r="B27" s="902" t="s">
        <v>898</v>
      </c>
      <c r="C27" s="903" t="s">
        <v>899</v>
      </c>
      <c r="D27" s="904" t="s">
        <v>868</v>
      </c>
      <c r="E27" s="905">
        <f>E11-E17-E26</f>
        <v>0.20000000000000107</v>
      </c>
      <c r="F27" s="852"/>
    </row>
    <row r="28" spans="2:7" ht="15.75">
      <c r="B28" s="906" t="s">
        <v>900</v>
      </c>
      <c r="C28" s="871" t="s">
        <v>901</v>
      </c>
      <c r="D28" s="872" t="s">
        <v>873</v>
      </c>
      <c r="E28" s="907">
        <f>E11-E13</f>
        <v>0.20000000000000107</v>
      </c>
      <c r="F28" s="809"/>
      <c r="G28" s="908"/>
    </row>
    <row r="29" spans="2:7">
      <c r="B29" s="906" t="s">
        <v>902</v>
      </c>
      <c r="C29" s="871" t="s">
        <v>903</v>
      </c>
      <c r="D29" s="872" t="s">
        <v>878</v>
      </c>
      <c r="E29" s="907">
        <f>E13-E17-E26-E31</f>
        <v>0</v>
      </c>
      <c r="F29" s="809"/>
      <c r="G29" s="908"/>
    </row>
    <row r="30" spans="2:7" ht="15.75">
      <c r="B30" s="870" t="s">
        <v>904</v>
      </c>
      <c r="C30" s="871" t="s">
        <v>905</v>
      </c>
      <c r="D30" s="872" t="s">
        <v>873</v>
      </c>
      <c r="E30" s="909">
        <f>$E$14-$E$19</f>
        <v>0</v>
      </c>
      <c r="F30" s="852"/>
    </row>
    <row r="31" spans="2:7">
      <c r="B31" s="910" t="s">
        <v>906</v>
      </c>
      <c r="C31" s="893" t="s">
        <v>907</v>
      </c>
      <c r="D31" s="894" t="s">
        <v>876</v>
      </c>
      <c r="E31" s="911">
        <f>($E$14-$E$20)-($E$19-$E$20)</f>
        <v>0</v>
      </c>
      <c r="F31" s="852"/>
    </row>
    <row r="32" spans="2:7">
      <c r="B32" s="910" t="s">
        <v>908</v>
      </c>
      <c r="C32" s="912" t="s">
        <v>909</v>
      </c>
      <c r="D32" s="913" t="s">
        <v>878</v>
      </c>
      <c r="E32" s="914">
        <f>E15-E21</f>
        <v>0</v>
      </c>
      <c r="F32" s="852"/>
    </row>
    <row r="33" spans="2:6">
      <c r="B33" s="915"/>
      <c r="C33" s="854" t="s">
        <v>910</v>
      </c>
      <c r="D33" s="855"/>
      <c r="E33" s="856"/>
      <c r="F33" s="852"/>
    </row>
    <row r="34" spans="2:6" ht="15.75">
      <c r="B34" s="866" t="s">
        <v>911</v>
      </c>
      <c r="C34" s="883" t="s">
        <v>912</v>
      </c>
      <c r="D34" s="872" t="s">
        <v>873</v>
      </c>
      <c r="E34" s="885">
        <f>E35+E36</f>
        <v>13.2</v>
      </c>
      <c r="F34" s="852"/>
    </row>
    <row r="35" spans="2:6" ht="15.75">
      <c r="B35" s="870" t="s">
        <v>913</v>
      </c>
      <c r="C35" s="871" t="s">
        <v>914</v>
      </c>
      <c r="D35" s="872" t="s">
        <v>873</v>
      </c>
      <c r="E35" s="916">
        <v>13.2</v>
      </c>
      <c r="F35" s="809"/>
    </row>
    <row r="36" spans="2:6" ht="15.75">
      <c r="B36" s="870" t="s">
        <v>915</v>
      </c>
      <c r="C36" s="917" t="s">
        <v>916</v>
      </c>
      <c r="D36" s="872" t="s">
        <v>873</v>
      </c>
      <c r="E36" s="916"/>
      <c r="F36" s="809"/>
    </row>
    <row r="37" spans="2:6" ht="25.5">
      <c r="B37" s="918" t="s">
        <v>917</v>
      </c>
      <c r="C37" s="919" t="s">
        <v>918</v>
      </c>
      <c r="D37" s="920" t="s">
        <v>919</v>
      </c>
      <c r="E37" s="921">
        <v>13.2</v>
      </c>
      <c r="F37" s="922"/>
    </row>
    <row r="38" spans="2:6" ht="25.5">
      <c r="B38" s="923" t="s">
        <v>920</v>
      </c>
      <c r="C38" s="924" t="s">
        <v>921</v>
      </c>
      <c r="D38" s="925" t="s">
        <v>922</v>
      </c>
      <c r="E38" s="926"/>
      <c r="F38" s="922"/>
    </row>
    <row r="39" spans="2:6" ht="17.25">
      <c r="B39" s="898" t="s">
        <v>923</v>
      </c>
      <c r="C39" s="899" t="s">
        <v>924</v>
      </c>
      <c r="D39" s="920" t="s">
        <v>919</v>
      </c>
      <c r="E39" s="901">
        <v>13.2</v>
      </c>
      <c r="F39" s="852"/>
    </row>
    <row r="40" spans="2:6" ht="15.75">
      <c r="B40" s="927" t="s">
        <v>925</v>
      </c>
      <c r="C40" s="928" t="s">
        <v>926</v>
      </c>
      <c r="D40" s="868" t="s">
        <v>868</v>
      </c>
      <c r="E40" s="929"/>
      <c r="F40" s="930"/>
    </row>
    <row r="41" spans="2:6" ht="15.75">
      <c r="B41" s="1505" t="s">
        <v>927</v>
      </c>
      <c r="C41" s="931" t="s">
        <v>928</v>
      </c>
      <c r="D41" s="932" t="s">
        <v>868</v>
      </c>
      <c r="E41" s="933">
        <f>E43+E49+E52</f>
        <v>13.2</v>
      </c>
      <c r="F41" s="809"/>
    </row>
    <row r="42" spans="2:6" ht="15.75">
      <c r="B42" s="1506"/>
      <c r="C42" s="931" t="s">
        <v>929</v>
      </c>
      <c r="D42" s="932" t="s">
        <v>868</v>
      </c>
      <c r="E42" s="933">
        <f>$E$44+$E$47+$E$50+$E$52</f>
        <v>13.2</v>
      </c>
      <c r="F42" s="809"/>
    </row>
    <row r="43" spans="2:6">
      <c r="B43" s="934" t="s">
        <v>930</v>
      </c>
      <c r="C43" s="883" t="s">
        <v>931</v>
      </c>
      <c r="D43" s="868" t="s">
        <v>878</v>
      </c>
      <c r="E43" s="885">
        <f>E44+E46</f>
        <v>0.5</v>
      </c>
      <c r="F43" s="874"/>
    </row>
    <row r="44" spans="2:6">
      <c r="B44" s="935" t="s">
        <v>932</v>
      </c>
      <c r="C44" s="871" t="s">
        <v>933</v>
      </c>
      <c r="D44" s="872" t="s">
        <v>878</v>
      </c>
      <c r="E44" s="916">
        <v>0.5</v>
      </c>
      <c r="F44" s="809"/>
    </row>
    <row r="45" spans="2:6">
      <c r="B45" s="936" t="s">
        <v>934</v>
      </c>
      <c r="C45" s="893" t="s">
        <v>935</v>
      </c>
      <c r="D45" s="872" t="s">
        <v>878</v>
      </c>
      <c r="E45" s="890"/>
      <c r="F45" s="895"/>
    </row>
    <row r="46" spans="2:6">
      <c r="B46" s="937" t="s">
        <v>936</v>
      </c>
      <c r="C46" s="938" t="s">
        <v>937</v>
      </c>
      <c r="D46" s="939" t="s">
        <v>878</v>
      </c>
      <c r="E46" s="878"/>
      <c r="F46" s="895"/>
    </row>
    <row r="47" spans="2:6">
      <c r="B47" s="940" t="s">
        <v>938</v>
      </c>
      <c r="C47" s="941" t="s">
        <v>939</v>
      </c>
      <c r="D47" s="939" t="s">
        <v>878</v>
      </c>
      <c r="E47" s="878"/>
      <c r="F47" s="895"/>
    </row>
    <row r="48" spans="2:6">
      <c r="B48" s="940" t="s">
        <v>940</v>
      </c>
      <c r="C48" s="941" t="s">
        <v>941</v>
      </c>
      <c r="D48" s="939" t="s">
        <v>878</v>
      </c>
      <c r="E48" s="878"/>
      <c r="F48" s="896"/>
    </row>
    <row r="49" spans="2:6" ht="15.75">
      <c r="B49" s="866" t="s">
        <v>942</v>
      </c>
      <c r="C49" s="883" t="s">
        <v>943</v>
      </c>
      <c r="D49" s="868" t="s">
        <v>868</v>
      </c>
      <c r="E49" s="869">
        <v>12.7</v>
      </c>
      <c r="F49" s="874"/>
    </row>
    <row r="50" spans="2:6">
      <c r="B50" s="870" t="s">
        <v>944</v>
      </c>
      <c r="C50" s="942" t="s">
        <v>945</v>
      </c>
      <c r="D50" s="894" t="s">
        <v>876</v>
      </c>
      <c r="E50" s="916">
        <v>12.7</v>
      </c>
      <c r="F50" s="809"/>
    </row>
    <row r="51" spans="2:6">
      <c r="B51" s="943" t="s">
        <v>946</v>
      </c>
      <c r="C51" s="944" t="s">
        <v>947</v>
      </c>
      <c r="D51" s="877" t="s">
        <v>876</v>
      </c>
      <c r="E51" s="945"/>
      <c r="F51" s="809"/>
    </row>
    <row r="52" spans="2:6" ht="15.75">
      <c r="B52" s="898" t="s">
        <v>948</v>
      </c>
      <c r="C52" s="899" t="s">
        <v>949</v>
      </c>
      <c r="D52" s="900" t="s">
        <v>868</v>
      </c>
      <c r="E52" s="901"/>
      <c r="F52" s="874"/>
    </row>
    <row r="53" spans="2:6" ht="15.75">
      <c r="B53" s="866" t="s">
        <v>950</v>
      </c>
      <c r="C53" s="883" t="s">
        <v>951</v>
      </c>
      <c r="D53" s="904" t="s">
        <v>868</v>
      </c>
      <c r="E53" s="885">
        <f>E34-E41</f>
        <v>0</v>
      </c>
      <c r="F53" s="895"/>
    </row>
    <row r="54" spans="2:6" ht="15.75">
      <c r="B54" s="870" t="s">
        <v>952</v>
      </c>
      <c r="C54" s="871" t="s">
        <v>953</v>
      </c>
      <c r="D54" s="872" t="s">
        <v>873</v>
      </c>
      <c r="E54" s="946">
        <f>E53-E55</f>
        <v>0</v>
      </c>
      <c r="F54" s="874"/>
    </row>
    <row r="55" spans="2:6" ht="15.75">
      <c r="B55" s="870" t="s">
        <v>954</v>
      </c>
      <c r="C55" s="871" t="s">
        <v>955</v>
      </c>
      <c r="D55" s="872" t="s">
        <v>873</v>
      </c>
      <c r="E55" s="946">
        <f>(E44/(100-E71)*100)-E44</f>
        <v>0</v>
      </c>
      <c r="F55" s="874"/>
    </row>
    <row r="56" spans="2:6">
      <c r="B56" s="875" t="s">
        <v>956</v>
      </c>
      <c r="C56" s="947" t="s">
        <v>957</v>
      </c>
      <c r="D56" s="877" t="s">
        <v>876</v>
      </c>
      <c r="E56" s="948"/>
      <c r="F56" s="874"/>
    </row>
    <row r="57" spans="2:6">
      <c r="B57" s="915"/>
      <c r="C57" s="854" t="s">
        <v>958</v>
      </c>
      <c r="D57" s="855"/>
      <c r="E57" s="856"/>
      <c r="F57" s="874"/>
    </row>
    <row r="58" spans="2:6" ht="15.75">
      <c r="B58" s="866" t="s">
        <v>959</v>
      </c>
      <c r="C58" s="949" t="s">
        <v>960</v>
      </c>
      <c r="D58" s="868" t="s">
        <v>868</v>
      </c>
      <c r="E58" s="885">
        <f>SUM(E59:E60)</f>
        <v>0</v>
      </c>
    </row>
    <row r="59" spans="2:6" ht="15.75">
      <c r="B59" s="950" t="s">
        <v>961</v>
      </c>
      <c r="C59" s="951" t="s">
        <v>962</v>
      </c>
      <c r="D59" s="872" t="s">
        <v>873</v>
      </c>
      <c r="E59" s="952"/>
    </row>
    <row r="60" spans="2:6" ht="15.75">
      <c r="B60" s="953" t="s">
        <v>963</v>
      </c>
      <c r="C60" s="954" t="s">
        <v>964</v>
      </c>
      <c r="D60" s="939" t="s">
        <v>873</v>
      </c>
      <c r="E60" s="955"/>
      <c r="F60" s="930"/>
    </row>
    <row r="61" spans="2:6" ht="15.75">
      <c r="B61" s="898" t="s">
        <v>965</v>
      </c>
      <c r="C61" s="899" t="s">
        <v>966</v>
      </c>
      <c r="D61" s="900" t="s">
        <v>868</v>
      </c>
      <c r="E61" s="901"/>
    </row>
    <row r="62" spans="2:6" ht="15.75">
      <c r="B62" s="866" t="s">
        <v>967</v>
      </c>
      <c r="C62" s="883" t="s">
        <v>968</v>
      </c>
      <c r="D62" s="868" t="s">
        <v>868</v>
      </c>
      <c r="E62" s="869"/>
    </row>
    <row r="63" spans="2:6" ht="15.75">
      <c r="B63" s="943" t="s">
        <v>969</v>
      </c>
      <c r="C63" s="951" t="s">
        <v>962</v>
      </c>
      <c r="D63" s="872" t="s">
        <v>873</v>
      </c>
      <c r="E63" s="865"/>
    </row>
    <row r="64" spans="2:6" ht="15.75">
      <c r="B64" s="943" t="s">
        <v>970</v>
      </c>
      <c r="C64" s="954" t="s">
        <v>964</v>
      </c>
      <c r="D64" s="939" t="s">
        <v>873</v>
      </c>
      <c r="E64" s="945"/>
    </row>
    <row r="65" spans="1:5" ht="15.75">
      <c r="B65" s="956" t="s">
        <v>971</v>
      </c>
      <c r="C65" s="957" t="s">
        <v>972</v>
      </c>
      <c r="D65" s="958" t="s">
        <v>868</v>
      </c>
      <c r="E65" s="959">
        <f>E58-E62</f>
        <v>0</v>
      </c>
    </row>
    <row r="66" spans="1:5">
      <c r="B66" s="960"/>
      <c r="C66" s="854" t="s">
        <v>973</v>
      </c>
      <c r="D66" s="855"/>
      <c r="E66" s="856"/>
    </row>
    <row r="67" spans="1:5">
      <c r="A67" s="961"/>
      <c r="B67" s="962" t="s">
        <v>974</v>
      </c>
      <c r="C67" s="963" t="s">
        <v>975</v>
      </c>
      <c r="D67" s="963" t="s">
        <v>976</v>
      </c>
      <c r="E67" s="964">
        <f>IF(E11=0,0,E27/E11*100)</f>
        <v>1.4925373134328437</v>
      </c>
    </row>
    <row r="68" spans="1:5">
      <c r="A68" s="961"/>
      <c r="B68" s="965" t="s">
        <v>977</v>
      </c>
      <c r="C68" s="966" t="s">
        <v>978</v>
      </c>
      <c r="D68" s="967" t="s">
        <v>976</v>
      </c>
      <c r="E68" s="968">
        <f>IF(E11=0,0,E28/E11*100)</f>
        <v>1.4925373134328437</v>
      </c>
    </row>
    <row r="69" spans="1:5">
      <c r="A69" s="961"/>
      <c r="B69" s="965" t="s">
        <v>979</v>
      </c>
      <c r="C69" s="966" t="s">
        <v>903</v>
      </c>
      <c r="D69" s="967" t="s">
        <v>976</v>
      </c>
      <c r="E69" s="968">
        <f>IF(E11=0,0,E29/E11*100)</f>
        <v>0</v>
      </c>
    </row>
    <row r="70" spans="1:5">
      <c r="A70" s="961"/>
      <c r="B70" s="965" t="s">
        <v>980</v>
      </c>
      <c r="C70" s="966" t="s">
        <v>905</v>
      </c>
      <c r="D70" s="967" t="s">
        <v>976</v>
      </c>
      <c r="E70" s="968">
        <f>IF(E11=0,0,E30/E11*100)</f>
        <v>0</v>
      </c>
    </row>
    <row r="71" spans="1:5">
      <c r="A71" s="961"/>
      <c r="B71" s="969" t="s">
        <v>981</v>
      </c>
      <c r="C71" s="970" t="s">
        <v>907</v>
      </c>
      <c r="D71" s="967" t="s">
        <v>976</v>
      </c>
      <c r="E71" s="968">
        <f>IF(E14=0,0,E31/E14*100)</f>
        <v>0</v>
      </c>
    </row>
    <row r="72" spans="1:5">
      <c r="A72" s="961"/>
      <c r="B72" s="971" t="s">
        <v>982</v>
      </c>
      <c r="C72" s="972" t="s">
        <v>983</v>
      </c>
      <c r="D72" s="967" t="s">
        <v>976</v>
      </c>
      <c r="E72" s="973">
        <f>IF($E$13=0,0,($E$30-E31)/($E$13-E14)*100)</f>
        <v>0</v>
      </c>
    </row>
    <row r="73" spans="1:5">
      <c r="A73" s="961"/>
      <c r="B73" s="974" t="s">
        <v>984</v>
      </c>
      <c r="C73" s="975" t="s">
        <v>909</v>
      </c>
      <c r="D73" s="976" t="s">
        <v>976</v>
      </c>
      <c r="E73" s="977">
        <f>IF(E15=0,0,E32/E15*100)</f>
        <v>0</v>
      </c>
    </row>
    <row r="74" spans="1:5">
      <c r="A74" s="961"/>
      <c r="B74" s="978" t="s">
        <v>985</v>
      </c>
      <c r="C74" s="979" t="s">
        <v>986</v>
      </c>
      <c r="D74" s="980" t="s">
        <v>976</v>
      </c>
      <c r="E74" s="964">
        <f>IF(E34=0,0,E53/E34*100)</f>
        <v>0</v>
      </c>
    </row>
    <row r="75" spans="1:5">
      <c r="A75" s="961"/>
      <c r="B75" s="965" t="s">
        <v>987</v>
      </c>
      <c r="C75" s="966" t="s">
        <v>953</v>
      </c>
      <c r="D75" s="967" t="s">
        <v>976</v>
      </c>
      <c r="E75" s="981">
        <f>IF(E34=0,0,E54/E34*100)</f>
        <v>0</v>
      </c>
    </row>
    <row r="76" spans="1:5">
      <c r="A76" s="961"/>
      <c r="B76" s="965" t="s">
        <v>988</v>
      </c>
      <c r="C76" s="966" t="s">
        <v>955</v>
      </c>
      <c r="D76" s="967" t="s">
        <v>976</v>
      </c>
      <c r="E76" s="981">
        <f>IF(E34=0,0,E55/E34*100)</f>
        <v>0</v>
      </c>
    </row>
    <row r="77" spans="1:5">
      <c r="A77" s="961"/>
      <c r="B77" s="982" t="s">
        <v>989</v>
      </c>
      <c r="C77" s="975" t="s">
        <v>957</v>
      </c>
      <c r="D77" s="976" t="s">
        <v>976</v>
      </c>
      <c r="E77" s="983">
        <f>IF(E15=0,0,E56/E15*100)</f>
        <v>0</v>
      </c>
    </row>
    <row r="78" spans="1:5">
      <c r="B78" s="984" t="s">
        <v>990</v>
      </c>
      <c r="C78" s="985" t="s">
        <v>991</v>
      </c>
      <c r="D78" s="985" t="s">
        <v>976</v>
      </c>
      <c r="E78" s="986">
        <f>IF(E58=0,0,E65/E58*100)</f>
        <v>0</v>
      </c>
    </row>
    <row r="79" spans="1:5">
      <c r="B79" s="915"/>
      <c r="C79" s="854" t="s">
        <v>992</v>
      </c>
      <c r="D79" s="855"/>
      <c r="E79" s="856"/>
    </row>
    <row r="80" spans="1:5">
      <c r="B80" s="862" t="s">
        <v>993</v>
      </c>
      <c r="C80" s="864" t="s">
        <v>994</v>
      </c>
      <c r="D80" s="939" t="s">
        <v>860</v>
      </c>
      <c r="E80" s="987">
        <v>161</v>
      </c>
    </row>
    <row r="81" spans="2:6">
      <c r="B81" s="898" t="s">
        <v>995</v>
      </c>
      <c r="C81" s="900" t="s">
        <v>996</v>
      </c>
      <c r="D81" s="988" t="s">
        <v>997</v>
      </c>
      <c r="E81" s="989"/>
    </row>
    <row r="82" spans="2:6">
      <c r="B82" s="866" t="s">
        <v>998</v>
      </c>
      <c r="C82" s="868" t="s">
        <v>999</v>
      </c>
      <c r="D82" s="884" t="s">
        <v>997</v>
      </c>
      <c r="E82" s="990">
        <f>E83+E86+E87+E88+E89</f>
        <v>23</v>
      </c>
    </row>
    <row r="83" spans="2:6">
      <c r="B83" s="943" t="s">
        <v>1000</v>
      </c>
      <c r="C83" s="872" t="s">
        <v>1001</v>
      </c>
      <c r="D83" s="872" t="s">
        <v>997</v>
      </c>
      <c r="E83" s="991">
        <f>SUM(E84:E85)</f>
        <v>23</v>
      </c>
    </row>
    <row r="84" spans="2:6">
      <c r="B84" s="910" t="s">
        <v>1002</v>
      </c>
      <c r="C84" s="992" t="s">
        <v>1003</v>
      </c>
      <c r="D84" s="894" t="s">
        <v>997</v>
      </c>
      <c r="E84" s="993">
        <v>23</v>
      </c>
    </row>
    <row r="85" spans="2:6">
      <c r="B85" s="910" t="s">
        <v>1004</v>
      </c>
      <c r="C85" s="992" t="s">
        <v>1005</v>
      </c>
      <c r="D85" s="894" t="s">
        <v>997</v>
      </c>
      <c r="E85" s="993"/>
    </row>
    <row r="86" spans="2:6">
      <c r="B86" s="870" t="s">
        <v>1006</v>
      </c>
      <c r="C86" s="872" t="s">
        <v>1007</v>
      </c>
      <c r="D86" s="872" t="s">
        <v>997</v>
      </c>
      <c r="E86" s="994"/>
      <c r="F86" s="995"/>
    </row>
    <row r="87" spans="2:6">
      <c r="B87" s="870" t="s">
        <v>1008</v>
      </c>
      <c r="C87" s="872" t="s">
        <v>1009</v>
      </c>
      <c r="D87" s="872" t="s">
        <v>997</v>
      </c>
      <c r="E87" s="994"/>
      <c r="F87" s="995"/>
    </row>
    <row r="88" spans="2:6">
      <c r="B88" s="953" t="s">
        <v>1010</v>
      </c>
      <c r="C88" s="980" t="s">
        <v>1011</v>
      </c>
      <c r="D88" s="996" t="s">
        <v>997</v>
      </c>
      <c r="E88" s="997"/>
      <c r="F88" s="995"/>
    </row>
    <row r="89" spans="2:6">
      <c r="B89" s="998" t="s">
        <v>1012</v>
      </c>
      <c r="C89" s="976" t="s">
        <v>1013</v>
      </c>
      <c r="D89" s="999" t="s">
        <v>997</v>
      </c>
      <c r="E89" s="1000"/>
      <c r="F89" s="995"/>
    </row>
    <row r="90" spans="2:6">
      <c r="B90" s="866" t="s">
        <v>1014</v>
      </c>
      <c r="C90" s="868" t="s">
        <v>1015</v>
      </c>
      <c r="D90" s="884" t="s">
        <v>997</v>
      </c>
      <c r="E90" s="1001">
        <f>SUM(E91:E93)</f>
        <v>1</v>
      </c>
    </row>
    <row r="91" spans="2:6">
      <c r="B91" s="870" t="s">
        <v>1016</v>
      </c>
      <c r="C91" s="872" t="s">
        <v>1017</v>
      </c>
      <c r="D91" s="872" t="s">
        <v>997</v>
      </c>
      <c r="E91" s="994">
        <v>1</v>
      </c>
    </row>
    <row r="92" spans="2:6">
      <c r="B92" s="943" t="s">
        <v>1018</v>
      </c>
      <c r="C92" s="939" t="s">
        <v>1019</v>
      </c>
      <c r="D92" s="939" t="s">
        <v>997</v>
      </c>
      <c r="E92" s="987"/>
    </row>
    <row r="93" spans="2:6">
      <c r="B93" s="870" t="s">
        <v>1020</v>
      </c>
      <c r="C93" s="872" t="s">
        <v>1021</v>
      </c>
      <c r="D93" s="872" t="s">
        <v>997</v>
      </c>
      <c r="E93" s="994"/>
    </row>
    <row r="94" spans="2:6">
      <c r="B94" s="866" t="s">
        <v>1022</v>
      </c>
      <c r="C94" s="868" t="s">
        <v>1023</v>
      </c>
      <c r="D94" s="1002" t="s">
        <v>997</v>
      </c>
      <c r="E94" s="1003">
        <f>SUM(E95:E97)</f>
        <v>24</v>
      </c>
    </row>
    <row r="95" spans="2:6">
      <c r="B95" s="950" t="s">
        <v>1024</v>
      </c>
      <c r="C95" s="1004" t="s">
        <v>1025</v>
      </c>
      <c r="D95" s="1004" t="s">
        <v>997</v>
      </c>
      <c r="E95" s="1005">
        <v>24</v>
      </c>
    </row>
    <row r="96" spans="2:6">
      <c r="B96" s="943" t="s">
        <v>1026</v>
      </c>
      <c r="C96" s="939" t="s">
        <v>1027</v>
      </c>
      <c r="D96" s="939" t="s">
        <v>997</v>
      </c>
      <c r="E96" s="987"/>
    </row>
    <row r="97" spans="2:7">
      <c r="B97" s="998" t="s">
        <v>1028</v>
      </c>
      <c r="C97" s="999" t="s">
        <v>1029</v>
      </c>
      <c r="D97" s="999" t="s">
        <v>997</v>
      </c>
      <c r="E97" s="1000"/>
    </row>
    <row r="99" spans="2:7">
      <c r="B99" s="1006" t="s">
        <v>1030</v>
      </c>
    </row>
    <row r="100" spans="2:7">
      <c r="B100" s="1006" t="s">
        <v>1031</v>
      </c>
    </row>
    <row r="103" spans="2:7">
      <c r="B103" s="1006" t="s">
        <v>1032</v>
      </c>
      <c r="C103" s="1006" t="s">
        <v>1033</v>
      </c>
    </row>
    <row r="104" spans="2:7">
      <c r="B104" s="1007"/>
      <c r="C104" s="1507" t="s">
        <v>1034</v>
      </c>
      <c r="D104" s="1507"/>
      <c r="E104" s="1507"/>
      <c r="F104" s="1008" t="s">
        <v>1035</v>
      </c>
      <c r="G104" s="1009" t="s">
        <v>1036</v>
      </c>
    </row>
    <row r="105" spans="2:7">
      <c r="B105" s="1010" t="s">
        <v>1037</v>
      </c>
      <c r="C105" s="1508" t="s">
        <v>1038</v>
      </c>
      <c r="D105" s="1508"/>
      <c r="E105" s="1508"/>
      <c r="F105" s="1011">
        <v>0.5</v>
      </c>
      <c r="G105" s="1012">
        <f>$G$106/(1-$F$107)</f>
        <v>0</v>
      </c>
    </row>
    <row r="106" spans="2:7">
      <c r="B106" s="935" t="s">
        <v>1039</v>
      </c>
      <c r="C106" s="1509" t="s">
        <v>1040</v>
      </c>
      <c r="D106" s="1509"/>
      <c r="E106" s="1509"/>
      <c r="F106" s="1013">
        <v>0.5</v>
      </c>
      <c r="G106" s="1014"/>
    </row>
    <row r="107" spans="2:7">
      <c r="B107" s="1015" t="s">
        <v>1041</v>
      </c>
      <c r="C107" s="1504" t="s">
        <v>1042</v>
      </c>
      <c r="D107" s="1504"/>
      <c r="E107" s="1504"/>
      <c r="F107" s="1016">
        <f>IF($F$105=0,0,1-(($F$106))/($F$105))</f>
        <v>0</v>
      </c>
      <c r="G107" s="1017">
        <f>IF($G$105=0,0,1-$G$106/$G$105)</f>
        <v>0</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Darbalapiai</vt:lpstr>
      </vt:variant>
      <vt:variant>
        <vt:i4>13</vt:i4>
      </vt:variant>
      <vt:variant>
        <vt:lpstr>Įvardinti diapazonai</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Lenovo</cp:lastModifiedBy>
  <dcterms:created xsi:type="dcterms:W3CDTF">2024-11-07T16:50:08Z</dcterms:created>
  <dcterms:modified xsi:type="dcterms:W3CDTF">2025-12-12T07:26:53Z</dcterms:modified>
</cp:coreProperties>
</file>